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65" windowHeight="6870" tabRatio="577" activeTab="0"/>
  </bookViews>
  <sheets>
    <sheet name="תקציב מועצה לפי פרקים-2018 (2)" sheetId="1" r:id="rId1"/>
  </sheets>
  <externalReferences>
    <externalReference r:id="rId4"/>
  </externalReferences>
  <definedNames>
    <definedName name="_xlnm._FilterDatabase" localSheetId="0" hidden="1">'תקציב מועצה לפי פרקים-2018 (2)'!$A$1:$I$220</definedName>
    <definedName name="_xlnm.Print_Area" localSheetId="0">'תקציב מועצה לפי פרקים-2018 (2)'!#REF!</definedName>
    <definedName name="_xlnm.Print_Titles" localSheetId="0">'תקציב מועצה לפי פרקים-2018 (2)'!$1:$1</definedName>
  </definedNames>
  <calcPr fullCalcOnLoad="1"/>
</workbook>
</file>

<file path=xl/comments1.xml><?xml version="1.0" encoding="utf-8"?>
<comments xmlns="http://schemas.openxmlformats.org/spreadsheetml/2006/main">
  <authors>
    <author>Gizbar</author>
  </authors>
  <commentList>
    <comment ref="G49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הוצאה בסכום זהה</t>
        </r>
      </text>
    </comment>
    <comment ref="H75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לכנסת</t>
        </r>
      </text>
    </comment>
    <comment ref="G159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תוספת במהלך השנה של 160,000 ₪ לרכישת ציוד</t>
        </r>
      </text>
    </comment>
    <comment ref="H195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כלול בהוצאות אחזקה</t>
        </r>
      </text>
    </comment>
  </commentList>
</comments>
</file>

<file path=xl/sharedStrings.xml><?xml version="1.0" encoding="utf-8"?>
<sst xmlns="http://schemas.openxmlformats.org/spreadsheetml/2006/main" count="601" uniqueCount="240">
  <si>
    <t>סוג כרטיס</t>
  </si>
  <si>
    <t>שם סוג כרטיס</t>
  </si>
  <si>
    <t>פרק</t>
  </si>
  <si>
    <t>שם פרק</t>
  </si>
  <si>
    <t>כרטיס</t>
  </si>
  <si>
    <t>שם כרטיס</t>
  </si>
  <si>
    <t>תקציב_2018</t>
  </si>
  <si>
    <t>הכנסות</t>
  </si>
  <si>
    <t>ארנונות</t>
  </si>
  <si>
    <t>ארנונה למגורים</t>
  </si>
  <si>
    <t>ארנונה לעסקים וקרקע תפוסה</t>
  </si>
  <si>
    <t>הנחות ארנונה</t>
  </si>
  <si>
    <t>אגרות</t>
  </si>
  <si>
    <t>דמי השתתפות במכרז</t>
  </si>
  <si>
    <t>תברואה</t>
  </si>
  <si>
    <t>אגרת פינוי אשפה</t>
  </si>
  <si>
    <t>אגרת רישיון כלבים</t>
  </si>
  <si>
    <t>אגרת שיחרור כלבים</t>
  </si>
  <si>
    <t>אגרת ביוב מתושבים</t>
  </si>
  <si>
    <t>שמירה ובטחון</t>
  </si>
  <si>
    <t>אגרת שילוט</t>
  </si>
  <si>
    <t>אגרות שמירה</t>
  </si>
  <si>
    <t>השתתפפות משטרה בשמירה</t>
  </si>
  <si>
    <t>השתתפות הרשות לבטיחות בדרכים</t>
  </si>
  <si>
    <t>תכנון ובנין עיר</t>
  </si>
  <si>
    <t>אגרת רשיון בניה</t>
  </si>
  <si>
    <t>נכסים צבוריים</t>
  </si>
  <si>
    <t>סימון דרכים-השתת מ.תחבורה</t>
  </si>
  <si>
    <t>שירותים עירוניים שונים</t>
  </si>
  <si>
    <t>הכנסות משכירות</t>
  </si>
  <si>
    <t>הכנסות שונות</t>
  </si>
  <si>
    <t>פיקוח עירוני</t>
  </si>
  <si>
    <t>גיזום וניקוי חצרות</t>
  </si>
  <si>
    <t>חינוך</t>
  </si>
  <si>
    <t>השתת.מ.החינוך גנ"י</t>
  </si>
  <si>
    <t>השתת.מ.החינוך ב'יס</t>
  </si>
  <si>
    <t>קבטי"ם השתת'מ.החינוך</t>
  </si>
  <si>
    <t>השתת' מש.חינוך-פסיכולוגי</t>
  </si>
  <si>
    <t>השתת' מש.חינוך-הסעות</t>
  </si>
  <si>
    <t>השתת' משרד התרבות והספורט</t>
  </si>
  <si>
    <t>תרבות</t>
  </si>
  <si>
    <t>השתת. תושבים בספריה</t>
  </si>
  <si>
    <t>גביית חוג כדורגל</t>
  </si>
  <si>
    <t>חוגים מרכז וייל</t>
  </si>
  <si>
    <t>הופעות באודיטוריום</t>
  </si>
  <si>
    <t>רווחה</t>
  </si>
  <si>
    <t>השתת' מ.הרווחה</t>
  </si>
  <si>
    <t>השתתפות תושבים מועדון +</t>
  </si>
  <si>
    <t>תחבורה</t>
  </si>
  <si>
    <t>איזיפארק</t>
  </si>
  <si>
    <t>סלופארק</t>
  </si>
  <si>
    <t>פנגו</t>
  </si>
  <si>
    <t>קנסות חניה</t>
  </si>
  <si>
    <t>ריבית והחזר הוצאות משנים קודמות</t>
  </si>
  <si>
    <t>הכנסות שנים קודמות</t>
  </si>
  <si>
    <t>הכנסה מותנית</t>
  </si>
  <si>
    <t>הכנסה מותנית ארנונה</t>
  </si>
  <si>
    <t>החזר מקרנות והכנסות מיוחדות</t>
  </si>
  <si>
    <t>ריבית מהלוואות עובדים</t>
  </si>
  <si>
    <t>העברה מקרן פיתוח עבור מחלקת הנדסה</t>
  </si>
  <si>
    <t>הוצאות</t>
  </si>
  <si>
    <t>מינהל כללי</t>
  </si>
  <si>
    <t>שכר ראש הרשות</t>
  </si>
  <si>
    <t>מבקר פנים</t>
  </si>
  <si>
    <t>יעוץ מערכות מידע</t>
  </si>
  <si>
    <t>מזכירה ראשית</t>
  </si>
  <si>
    <t>מים-כח-חמרי ניקוי</t>
  </si>
  <si>
    <t>רכישת ציוד יסודי ואחזקתו</t>
  </si>
  <si>
    <t>כיבוד</t>
  </si>
  <si>
    <t>השתלמויות עובדים</t>
  </si>
  <si>
    <t>רשומות ועיתונות</t>
  </si>
  <si>
    <t>משלוחים ונסיעות</t>
  </si>
  <si>
    <t>ליסינג רכב ראש מועצה</t>
  </si>
  <si>
    <t>טלפון ודאר</t>
  </si>
  <si>
    <t>שירותי מיחשוב</t>
  </si>
  <si>
    <t>משרדיות והדפסות</t>
  </si>
  <si>
    <t>סקר מדידות</t>
  </si>
  <si>
    <t>מנגנון הוצאות שונות</t>
  </si>
  <si>
    <t>עלונים והסברה</t>
  </si>
  <si>
    <t>עיתון מקומי</t>
  </si>
  <si>
    <t>יעוץ משרדים חיצוניים</t>
  </si>
  <si>
    <t>יעוץ משפטי שוטף</t>
  </si>
  <si>
    <t>בחירות</t>
  </si>
  <si>
    <t>מינהל כספי</t>
  </si>
  <si>
    <t>גזבר ומזכיר</t>
  </si>
  <si>
    <t>מזכירת גזבר</t>
  </si>
  <si>
    <t>ליסינג גזבר-מזכיר</t>
  </si>
  <si>
    <t>רכש</t>
  </si>
  <si>
    <t>יועץ השקעות</t>
  </si>
  <si>
    <t>שרותים - הנה'ח</t>
  </si>
  <si>
    <t>מערכת גביה</t>
  </si>
  <si>
    <t>הוצאות מימון</t>
  </si>
  <si>
    <t>הוצאות בנקאיות</t>
  </si>
  <si>
    <t>עמלת כרטיסי אשראי</t>
  </si>
  <si>
    <t>שכר עובדת ניקיון</t>
  </si>
  <si>
    <t>קבלן אשפה וגזם</t>
  </si>
  <si>
    <t>שכר-עובד וטרינרי</t>
  </si>
  <si>
    <t>לכדידת בע"ח</t>
  </si>
  <si>
    <t>קבלני הדברות וניטורים</t>
  </si>
  <si>
    <t>שמירה-קבלן אבטחה</t>
  </si>
  <si>
    <t>שכר בטחון</t>
  </si>
  <si>
    <t>ליסינג-קב"ט</t>
  </si>
  <si>
    <t>בטיחות בדרכים</t>
  </si>
  <si>
    <t>משמר הכפר</t>
  </si>
  <si>
    <t>שכר קב"ט</t>
  </si>
  <si>
    <t>מוקדן מצלמות</t>
  </si>
  <si>
    <t>מל'ח/פס'ח</t>
  </si>
  <si>
    <t>יחידת חילוץ</t>
  </si>
  <si>
    <t>תקשורת-הנדסה</t>
  </si>
  <si>
    <t>מיחשוב ושירות תוכנה</t>
  </si>
  <si>
    <t>תכנון-עבודה קבלנית</t>
  </si>
  <si>
    <t xml:space="preserve"> מהנדס הרשות</t>
  </si>
  <si>
    <t>ליסינג מחלקת הנדסה</t>
  </si>
  <si>
    <t>מזכירה מח'הנדסה</t>
  </si>
  <si>
    <t>סקר מדידות נכסים</t>
  </si>
  <si>
    <t>שכר מפקחים על עבודות קבלניות</t>
  </si>
  <si>
    <t xml:space="preserve"> מזכירות-כללית</t>
  </si>
  <si>
    <t>שמאות מקרקעין</t>
  </si>
  <si>
    <t>רכישת רכב -מהנדס</t>
  </si>
  <si>
    <t>שכר הנדסאית</t>
  </si>
  <si>
    <t>יעוץ מחשוב ותקשורת</t>
  </si>
  <si>
    <t>אחזקת ביוב</t>
  </si>
  <si>
    <t>תשתיות לאומיות</t>
  </si>
  <si>
    <t>הוצ'שונות הנדסה</t>
  </si>
  <si>
    <t>שרותי מ.גביה,ה.השבחה</t>
  </si>
  <si>
    <t>תשלום לוועדה מרחבית</t>
  </si>
  <si>
    <t>משפטיות הנדסה</t>
  </si>
  <si>
    <t>תחזוקת כבישים ומדרכות</t>
  </si>
  <si>
    <t>עבודה קבלנית</t>
  </si>
  <si>
    <t>הכנת תוכנית אב</t>
  </si>
  <si>
    <t>השתלמויות עובדים-הנדסה</t>
  </si>
  <si>
    <t>אחזקה כללית-הנדסה</t>
  </si>
  <si>
    <t>איכות הסביבה מימון</t>
  </si>
  <si>
    <t>אחזקת כלי רכב וביטוח</t>
  </si>
  <si>
    <t>מנהל אחזקה-שכר</t>
  </si>
  <si>
    <t>שכר עובדי אחזקה</t>
  </si>
  <si>
    <t>שמירת הסביבה-שכר</t>
  </si>
  <si>
    <t>צריכת מים</t>
  </si>
  <si>
    <t>מחזור</t>
  </si>
  <si>
    <t>מילגם-מערכת אכיפה</t>
  </si>
  <si>
    <t>חשבונות חברת חשמל</t>
  </si>
  <si>
    <t>קבלני חשמל ותקשורת</t>
  </si>
  <si>
    <t>איגוד ערים לניקוז</t>
  </si>
  <si>
    <t>קבלן גינון</t>
  </si>
  <si>
    <t>ניקיון רחובות</t>
  </si>
  <si>
    <t>ביטוחים</t>
  </si>
  <si>
    <t>מנהל מחלקת רישוי עסקים ופיתוח</t>
  </si>
  <si>
    <t>פקחים שכר</t>
  </si>
  <si>
    <t>מילגם-עבודה קבלנית</t>
  </si>
  <si>
    <t>מחשוב-החברה לאוטומציה</t>
  </si>
  <si>
    <t>יונידרס</t>
  </si>
  <si>
    <t>הוצאות שוטפות</t>
  </si>
  <si>
    <t>השתת'תקציב אשכול גנים</t>
  </si>
  <si>
    <t>העברת מ.החינוך בגני ילדים</t>
  </si>
  <si>
    <t>השתת' סייעות גני ילדים</t>
  </si>
  <si>
    <t>השתת'סייעות גנ"י -מ.החינוך</t>
  </si>
  <si>
    <t>תקציב ב'יס יסודי משותף</t>
  </si>
  <si>
    <t>השתתפות משרד החינוך בי'ס יסודי</t>
  </si>
  <si>
    <t>השתת'סייעות לבי"ס-מ.החינוך</t>
  </si>
  <si>
    <t>השתתפות מועצה סייעות ביה"ס</t>
  </si>
  <si>
    <t>השתת'מ.בטחון פנים(משטרה)</t>
  </si>
  <si>
    <t>שכר לימוד - תלמידי חוץ</t>
  </si>
  <si>
    <t>שכר שפ"ח</t>
  </si>
  <si>
    <t>שכר פסיכולוגית חינוכית</t>
  </si>
  <si>
    <t>שפ'ח הוצאות שונות</t>
  </si>
  <si>
    <t>הסעת תלמידים</t>
  </si>
  <si>
    <t>החזר נסיעות תלמידים</t>
  </si>
  <si>
    <t>פעולות ספורט</t>
  </si>
  <si>
    <t>חגיגות וטכסים</t>
  </si>
  <si>
    <t>ספרים לספריה</t>
  </si>
  <si>
    <t>ספריה-שונות</t>
  </si>
  <si>
    <t>שכר עוזרים בספריה</t>
  </si>
  <si>
    <t>חשמל ותאורה</t>
  </si>
  <si>
    <t>ציוד לחוגים</t>
  </si>
  <si>
    <t xml:space="preserve"> רכזת תרבות</t>
  </si>
  <si>
    <t>מדריכי חוגים</t>
  </si>
  <si>
    <t>שכר-מנצח המקהלה</t>
  </si>
  <si>
    <t>נקיון וייל</t>
  </si>
  <si>
    <t>אחזקה - וייל</t>
  </si>
  <si>
    <t>תקציב נוסף בית ספר חוגים</t>
  </si>
  <si>
    <t>גופים ייצוגיים</t>
  </si>
  <si>
    <t>מנהלת בית וייל</t>
  </si>
  <si>
    <t>מנהל אחזקה -וייל</t>
  </si>
  <si>
    <t>הוצאות הפעלה-בית וייל</t>
  </si>
  <si>
    <t>ליסינג מחלקת תרבות-פנינה</t>
  </si>
  <si>
    <t>הוצאות שיווק בית וייל</t>
  </si>
  <si>
    <t>רכישת מופעים לאודיטוריום</t>
  </si>
  <si>
    <t xml:space="preserve"> רכזת חוגים</t>
  </si>
  <si>
    <t>מדריך נוער דרך רשפון</t>
  </si>
  <si>
    <t>תנועות נוער-אחזקה</t>
  </si>
  <si>
    <t>תמיכה בתנועות נוער</t>
  </si>
  <si>
    <t>בריאות</t>
  </si>
  <si>
    <t>השתת' למד'א-נט'ן</t>
  </si>
  <si>
    <t>משרד הרווחה</t>
  </si>
  <si>
    <t>שכר-מנהלת השירות הסוציאלי</t>
  </si>
  <si>
    <t>הוצאות שונות-רווחה</t>
  </si>
  <si>
    <t>עו"ס נוער-שכר</t>
  </si>
  <si>
    <t>מלחמה בסמים ואלימות</t>
  </si>
  <si>
    <t>הוצאות רווחה שלא עובר במשרד הרווחה</t>
  </si>
  <si>
    <t>רכזת מועדון+</t>
  </si>
  <si>
    <t>מועדון +</t>
  </si>
  <si>
    <t>דת</t>
  </si>
  <si>
    <t>השתתפות במועצה דתית</t>
  </si>
  <si>
    <t>תשלומים בלתי רגילים</t>
  </si>
  <si>
    <t>פנסיונרים ברשות</t>
  </si>
  <si>
    <t>השתת'גמלאים-אוצר</t>
  </si>
  <si>
    <t>הוצאה מותנית</t>
  </si>
  <si>
    <t>הוצאות שנים קודמות</t>
  </si>
  <si>
    <t>הנחות בארנונה</t>
  </si>
  <si>
    <t>הנחות לתשלום מראש</t>
  </si>
  <si>
    <t>הוצאות עודפות</t>
  </si>
  <si>
    <t>רזרבה כללית</t>
  </si>
  <si>
    <t>הכנסות סה"כ</t>
  </si>
  <si>
    <t>ארנונות סה"כ</t>
  </si>
  <si>
    <t>אגרות סה"כ</t>
  </si>
  <si>
    <t>תברואה סה"כ</t>
  </si>
  <si>
    <t>שמירה ובטחון סה"כ</t>
  </si>
  <si>
    <t>תכנון ובנין עיר סה"כ</t>
  </si>
  <si>
    <t>נכסים צבוריים סה"כ</t>
  </si>
  <si>
    <t>שירותים עירוניים שונים סה"כ</t>
  </si>
  <si>
    <t>פיקוח עירוני סה"כ</t>
  </si>
  <si>
    <t>חינוך סה"כ</t>
  </si>
  <si>
    <t>תרבות סה"כ</t>
  </si>
  <si>
    <t>רווחה סה"כ</t>
  </si>
  <si>
    <t>תחבורה סה"כ</t>
  </si>
  <si>
    <t>ריבית והחזר הוצאות משנים קודמות סה"כ</t>
  </si>
  <si>
    <t>הכנסה מותנית סה"כ</t>
  </si>
  <si>
    <t>החזר מקרנות והכנסות מיוחדות סה"כ</t>
  </si>
  <si>
    <t>מינהל כללי סה"כ</t>
  </si>
  <si>
    <t>מינהל כספי סה"כ</t>
  </si>
  <si>
    <t>הוצאות מימון סה"כ</t>
  </si>
  <si>
    <t>בריאות סה"כ</t>
  </si>
  <si>
    <t>דת סה"כ</t>
  </si>
  <si>
    <t>תשלומים בלתי רגילים סה"כ</t>
  </si>
  <si>
    <t>הצעת התקציב 2019</t>
  </si>
  <si>
    <t>מנהל מחלקת חינוך</t>
  </si>
  <si>
    <t>שכר מזכירת מחלקה</t>
  </si>
  <si>
    <t>שכר עוזרים למדריכים וספרנית</t>
  </si>
  <si>
    <t>סה"כ הכנסות והוצאות</t>
  </si>
  <si>
    <t xml:space="preserve"> שכר קב'ט בית ספר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</si>
</sst>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₪&quot;\ #,##0.00;&quot;₪&quot;\-#,##0.00"/>
    <numFmt numFmtId="174" formatCode="0.0%"/>
    <numFmt numFmtId="175" formatCode="&quot;₪&quot;\ #,##0.0;&quot;₪&quot;\-#,##0.0"/>
    <numFmt numFmtId="176" formatCode="&quot;₪&quot;\ #,##0;&quot;₪&quot;\-#,##0"/>
    <numFmt numFmtId="177" formatCode="_ * #,##0_ ;_ * \-#,##0_ ;_ * &quot;-&quot;??_ ;_ @_ "/>
    <numFmt numFmtId="178" formatCode="_ * #,##0.0_ ;_ * \-#,##0.0_ ;_ * &quot;-&quot;?_ ;_ @_ "/>
    <numFmt numFmtId="179" formatCode="_(* #,##0.0_);_(* \(#,##0.0\);_(* &quot;-&quot;??_);_(@_)"/>
    <numFmt numFmtId="180" formatCode="_(* #,##0_);_(* \(#,##0\);_(* &quot;-&quot;??_);_(@_)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169" fontId="1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 wrapText="1"/>
    </xf>
    <xf numFmtId="3" fontId="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right" wrapText="1" readingOrder="2"/>
    </xf>
    <xf numFmtId="3" fontId="3" fillId="34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0" fontId="2" fillId="35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wrapText="1" readingOrder="2"/>
    </xf>
    <xf numFmtId="0" fontId="2" fillId="33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33" borderId="0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2;&#1501;\&#1514;&#1511;&#1510;&#1497;&#1489;\&#1512;&#1490;&#1497;&#1500;\2018\&#1502;&#1510;&#1490;&#1493;&#1514;\&#1488;&#1495;&#1494;&#1511;&#1492;%20%2021.10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אספקת מים"/>
      <sheetName val="מערכ' ביוב"/>
      <sheetName val="ניקוז"/>
      <sheetName val="איכות הסביבה"/>
      <sheetName val="נראות הכפר"/>
      <sheetName val="בטיחות בדרכים"/>
      <sheetName val="חשמל מבנים תאורת רחובות"/>
      <sheetName val="מחזור"/>
      <sheetName val="תיחזוק מיטבי"/>
      <sheetName val="סיוע למחלקות"/>
      <sheetName val="פרוייקטים"/>
      <sheetName val="צי רכב"/>
      <sheetName val="עובדים ושכר"/>
      <sheetName val="אינטרנט"/>
      <sheetName val="סיכומים"/>
      <sheetName val="גיליון1"/>
      <sheetName val="גיליון2"/>
    </sheetNames>
    <sheetDataSet>
      <sheetData sheetId="3">
        <row r="30">
          <cell r="J30">
            <v>50000</v>
          </cell>
        </row>
      </sheetData>
      <sheetData sheetId="12">
        <row r="7">
          <cell r="L7">
            <v>270000</v>
          </cell>
        </row>
        <row r="17">
          <cell r="J17">
            <v>183000</v>
          </cell>
        </row>
        <row r="20">
          <cell r="J20">
            <v>208000</v>
          </cell>
        </row>
        <row r="23">
          <cell r="L23">
            <v>71000</v>
          </cell>
        </row>
      </sheetData>
      <sheetData sheetId="14">
        <row r="6">
          <cell r="D6">
            <v>339000</v>
          </cell>
        </row>
        <row r="7">
          <cell r="D7">
            <v>230000</v>
          </cell>
        </row>
        <row r="8">
          <cell r="G8">
            <v>188000</v>
          </cell>
        </row>
        <row r="9">
          <cell r="D9">
            <v>769000</v>
          </cell>
        </row>
        <row r="11">
          <cell r="D11">
            <v>267000</v>
          </cell>
        </row>
        <row r="16">
          <cell r="D16">
            <v>2055000</v>
          </cell>
        </row>
        <row r="17">
          <cell r="D17">
            <v>385000</v>
          </cell>
        </row>
        <row r="18">
          <cell r="D18">
            <v>2307000</v>
          </cell>
        </row>
        <row r="19">
          <cell r="D19">
            <v>115000</v>
          </cell>
        </row>
        <row r="23">
          <cell r="D23">
            <v>410000</v>
          </cell>
        </row>
        <row r="29">
          <cell r="D29">
            <v>124000</v>
          </cell>
        </row>
        <row r="33">
          <cell r="D33">
            <v>186000</v>
          </cell>
        </row>
        <row r="34">
          <cell r="D34">
            <v>66000</v>
          </cell>
        </row>
        <row r="36">
          <cell r="D36">
            <v>290000</v>
          </cell>
        </row>
        <row r="46">
          <cell r="D46">
            <v>1000</v>
          </cell>
        </row>
        <row r="47">
          <cell r="D47">
            <v>98000</v>
          </cell>
        </row>
        <row r="48">
          <cell r="D48">
            <v>19000</v>
          </cell>
        </row>
        <row r="49">
          <cell r="D49">
            <v>18000</v>
          </cell>
        </row>
        <row r="51">
          <cell r="D51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rightToLeft="1" tabSelected="1" zoomScaleSheetLayoutView="255"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140625" defaultRowHeight="12.75" outlineLevelRow="3"/>
  <cols>
    <col min="1" max="1" width="4.57421875" style="0" customWidth="1"/>
    <col min="2" max="2" width="7.140625" style="0" customWidth="1"/>
    <col min="3" max="3" width="6.00390625" style="34" customWidth="1"/>
    <col min="4" max="4" width="10.140625" style="0" customWidth="1"/>
    <col min="5" max="5" width="13.8515625" style="0" customWidth="1"/>
    <col min="6" max="6" width="30.28125" style="0" customWidth="1"/>
    <col min="7" max="7" width="15.7109375" style="5" bestFit="1" customWidth="1"/>
    <col min="8" max="8" width="13.28125" style="5" customWidth="1"/>
    <col min="9" max="9" width="14.28125" style="27" customWidth="1"/>
    <col min="10" max="10" width="13.140625" style="0" customWidth="1"/>
    <col min="11" max="11" width="14.140625" style="0" customWidth="1"/>
    <col min="12" max="12" width="14.421875" style="0" customWidth="1"/>
    <col min="13" max="13" width="15.8515625" style="0" customWidth="1"/>
    <col min="14" max="14" width="1.8515625" style="0" customWidth="1"/>
    <col min="15" max="15" width="2.00390625" style="0" customWidth="1"/>
  </cols>
  <sheetData>
    <row r="1" spans="1:9" s="21" customFormat="1" ht="62.25" customHeight="1" thickBot="1">
      <c r="A1" s="22" t="s">
        <v>0</v>
      </c>
      <c r="B1" s="22" t="s">
        <v>1</v>
      </c>
      <c r="C1" s="30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4" t="s">
        <v>234</v>
      </c>
      <c r="I1" s="26"/>
    </row>
    <row r="2" spans="1:8" ht="15" customHeight="1" outlineLevel="3">
      <c r="A2" s="17">
        <v>1</v>
      </c>
      <c r="B2" s="18" t="s">
        <v>7</v>
      </c>
      <c r="C2" s="31">
        <v>1</v>
      </c>
      <c r="D2" s="18" t="s">
        <v>8</v>
      </c>
      <c r="E2" s="19">
        <v>1111001100</v>
      </c>
      <c r="F2" s="18" t="s">
        <v>9</v>
      </c>
      <c r="G2" s="20">
        <v>14165000</v>
      </c>
      <c r="H2" s="5">
        <f>14240000+200000</f>
        <v>14440000</v>
      </c>
    </row>
    <row r="3" spans="1:8" ht="15" customHeight="1" outlineLevel="3">
      <c r="A3" s="1">
        <v>1</v>
      </c>
      <c r="B3" s="2" t="s">
        <v>7</v>
      </c>
      <c r="C3" s="32">
        <v>1</v>
      </c>
      <c r="D3" s="2" t="s">
        <v>8</v>
      </c>
      <c r="E3" s="3">
        <v>1112001101</v>
      </c>
      <c r="F3" s="2" t="s">
        <v>10</v>
      </c>
      <c r="G3" s="4">
        <v>4670000</v>
      </c>
      <c r="H3" s="5">
        <v>4775000</v>
      </c>
    </row>
    <row r="4" spans="1:8" ht="15" customHeight="1" outlineLevel="3">
      <c r="A4" s="1">
        <v>1</v>
      </c>
      <c r="B4" s="2" t="s">
        <v>7</v>
      </c>
      <c r="C4" s="32">
        <v>1</v>
      </c>
      <c r="D4" s="2" t="s">
        <v>8</v>
      </c>
      <c r="E4" s="3">
        <v>1113001110</v>
      </c>
      <c r="F4" s="2" t="s">
        <v>11</v>
      </c>
      <c r="G4" s="4">
        <v>680000</v>
      </c>
      <c r="H4" s="5">
        <v>807000</v>
      </c>
    </row>
    <row r="5" spans="1:9" s="6" customFormat="1" ht="15" customHeight="1" outlineLevel="2">
      <c r="A5" s="8"/>
      <c r="B5" s="9"/>
      <c r="C5" s="33"/>
      <c r="D5" s="10" t="s">
        <v>213</v>
      </c>
      <c r="E5" s="11"/>
      <c r="F5" s="9"/>
      <c r="G5" s="13">
        <f>SUBTOTAL(9,G2:G4)</f>
        <v>19515000</v>
      </c>
      <c r="H5" s="12">
        <f>SUBTOTAL(9,H2:H4)</f>
        <v>20022000</v>
      </c>
      <c r="I5" s="28"/>
    </row>
    <row r="6" spans="1:9" s="6" customFormat="1" ht="15" customHeight="1" outlineLevel="3">
      <c r="A6" s="1">
        <v>1</v>
      </c>
      <c r="B6" s="2" t="s">
        <v>7</v>
      </c>
      <c r="C6" s="32">
        <v>1</v>
      </c>
      <c r="D6" s="2" t="s">
        <v>12</v>
      </c>
      <c r="E6" s="3">
        <v>1129000420</v>
      </c>
      <c r="F6" s="2" t="s">
        <v>13</v>
      </c>
      <c r="G6" s="4">
        <v>30000</v>
      </c>
      <c r="H6" s="7">
        <v>5000</v>
      </c>
      <c r="I6" s="28"/>
    </row>
    <row r="7" spans="1:9" s="6" customFormat="1" ht="15" customHeight="1" outlineLevel="2">
      <c r="A7" s="8"/>
      <c r="B7" s="9"/>
      <c r="C7" s="33"/>
      <c r="D7" s="10" t="s">
        <v>214</v>
      </c>
      <c r="E7" s="11"/>
      <c r="F7" s="9"/>
      <c r="G7" s="13">
        <f>SUBTOTAL(9,G6:G6)</f>
        <v>30000</v>
      </c>
      <c r="H7" s="12">
        <f>SUBTOTAL(9,H6:H6)</f>
        <v>5000</v>
      </c>
      <c r="I7" s="28"/>
    </row>
    <row r="8" spans="1:9" s="6" customFormat="1" ht="15" customHeight="1" outlineLevel="3">
      <c r="A8" s="1">
        <v>1</v>
      </c>
      <c r="B8" s="2" t="s">
        <v>7</v>
      </c>
      <c r="C8" s="32">
        <v>4</v>
      </c>
      <c r="D8" s="2" t="s">
        <v>14</v>
      </c>
      <c r="E8" s="3">
        <v>1212400220</v>
      </c>
      <c r="F8" s="2" t="s">
        <v>15</v>
      </c>
      <c r="G8" s="4">
        <v>90000</v>
      </c>
      <c r="H8" s="7">
        <f>+'[1]סיכומים'!$D$47</f>
        <v>98000</v>
      </c>
      <c r="I8" s="28"/>
    </row>
    <row r="9" spans="1:9" s="6" customFormat="1" ht="15" customHeight="1" outlineLevel="3">
      <c r="A9" s="1">
        <v>1</v>
      </c>
      <c r="B9" s="2" t="s">
        <v>7</v>
      </c>
      <c r="C9" s="32">
        <v>4</v>
      </c>
      <c r="D9" s="2" t="s">
        <v>14</v>
      </c>
      <c r="E9" s="3">
        <v>1214200220</v>
      </c>
      <c r="F9" s="2" t="s">
        <v>16</v>
      </c>
      <c r="G9" s="4">
        <v>19000</v>
      </c>
      <c r="H9" s="7">
        <f>+'[1]סיכומים'!$D$48</f>
        <v>19000</v>
      </c>
      <c r="I9" s="28"/>
    </row>
    <row r="10" spans="1:9" s="6" customFormat="1" ht="15" customHeight="1" outlineLevel="3">
      <c r="A10" s="1">
        <v>1</v>
      </c>
      <c r="B10" s="2" t="s">
        <v>7</v>
      </c>
      <c r="C10" s="32">
        <v>4</v>
      </c>
      <c r="D10" s="2" t="s">
        <v>14</v>
      </c>
      <c r="E10" s="3">
        <v>1214300220</v>
      </c>
      <c r="F10" s="2" t="s">
        <v>17</v>
      </c>
      <c r="G10" s="4">
        <v>30000</v>
      </c>
      <c r="H10" s="7">
        <f>+'[1]סיכומים'!$D$49</f>
        <v>18000</v>
      </c>
      <c r="I10" s="28"/>
    </row>
    <row r="11" spans="1:9" s="6" customFormat="1" ht="15" customHeight="1" outlineLevel="3">
      <c r="A11" s="1">
        <v>1</v>
      </c>
      <c r="B11" s="2" t="s">
        <v>7</v>
      </c>
      <c r="C11" s="32">
        <v>4</v>
      </c>
      <c r="D11" s="2" t="s">
        <v>14</v>
      </c>
      <c r="E11" s="3">
        <v>1214500220</v>
      </c>
      <c r="F11" s="2" t="s">
        <v>18</v>
      </c>
      <c r="G11" s="4">
        <v>105000</v>
      </c>
      <c r="H11" s="7">
        <f>+'[1]סיכומים'!$D$51</f>
        <v>100000</v>
      </c>
      <c r="I11" s="28"/>
    </row>
    <row r="12" spans="1:9" s="6" customFormat="1" ht="15" customHeight="1" outlineLevel="2">
      <c r="A12" s="8"/>
      <c r="B12" s="9"/>
      <c r="C12" s="33"/>
      <c r="D12" s="10" t="s">
        <v>215</v>
      </c>
      <c r="E12" s="11"/>
      <c r="F12" s="9"/>
      <c r="G12" s="13">
        <f>SUBTOTAL(9,G8:G11)</f>
        <v>244000</v>
      </c>
      <c r="H12" s="12">
        <f>SUBTOTAL(9,H8:H11)</f>
        <v>235000</v>
      </c>
      <c r="I12" s="28"/>
    </row>
    <row r="13" spans="1:9" s="6" customFormat="1" ht="15" customHeight="1" outlineLevel="3">
      <c r="A13" s="1">
        <v>1</v>
      </c>
      <c r="B13" s="2" t="s">
        <v>7</v>
      </c>
      <c r="C13" s="32">
        <v>1</v>
      </c>
      <c r="D13" s="2" t="s">
        <v>12</v>
      </c>
      <c r="E13" s="3">
        <v>1220000220</v>
      </c>
      <c r="F13" s="2" t="s">
        <v>20</v>
      </c>
      <c r="G13" s="4">
        <v>100000</v>
      </c>
      <c r="H13" s="7">
        <v>200000</v>
      </c>
      <c r="I13" s="28"/>
    </row>
    <row r="14" spans="1:9" s="6" customFormat="1" ht="15" customHeight="1" outlineLevel="3">
      <c r="A14" s="1">
        <v>1</v>
      </c>
      <c r="B14" s="2" t="s">
        <v>7</v>
      </c>
      <c r="C14" s="32">
        <v>6</v>
      </c>
      <c r="D14" s="2" t="s">
        <v>19</v>
      </c>
      <c r="E14" s="3">
        <v>1222000420</v>
      </c>
      <c r="F14" s="2" t="s">
        <v>21</v>
      </c>
      <c r="G14" s="4">
        <v>1000000</v>
      </c>
      <c r="H14" s="7">
        <v>970000</v>
      </c>
      <c r="I14" s="28"/>
    </row>
    <row r="15" spans="1:9" s="6" customFormat="1" ht="15" customHeight="1" outlineLevel="3">
      <c r="A15" s="1">
        <v>1</v>
      </c>
      <c r="B15" s="2" t="s">
        <v>7</v>
      </c>
      <c r="C15" s="32">
        <v>2</v>
      </c>
      <c r="D15" s="2" t="s">
        <v>19</v>
      </c>
      <c r="E15" s="3">
        <v>1222000994</v>
      </c>
      <c r="F15" s="2" t="s">
        <v>22</v>
      </c>
      <c r="G15" s="4">
        <v>0</v>
      </c>
      <c r="H15" s="7">
        <v>55000</v>
      </c>
      <c r="I15" s="28"/>
    </row>
    <row r="16" spans="1:9" s="6" customFormat="1" ht="15" customHeight="1" outlineLevel="3">
      <c r="A16" s="1">
        <v>1</v>
      </c>
      <c r="B16" s="2" t="s">
        <v>7</v>
      </c>
      <c r="C16" s="32">
        <v>6</v>
      </c>
      <c r="D16" s="2" t="s">
        <v>19</v>
      </c>
      <c r="E16" s="3">
        <v>1225000990</v>
      </c>
      <c r="F16" s="2" t="s">
        <v>23</v>
      </c>
      <c r="G16" s="4">
        <v>18000</v>
      </c>
      <c r="H16" s="7">
        <v>16000</v>
      </c>
      <c r="I16" s="28"/>
    </row>
    <row r="17" spans="1:9" s="6" customFormat="1" ht="15" customHeight="1" outlineLevel="2">
      <c r="A17" s="8"/>
      <c r="B17" s="9"/>
      <c r="C17" s="33">
        <v>6</v>
      </c>
      <c r="D17" s="10" t="s">
        <v>216</v>
      </c>
      <c r="E17" s="11"/>
      <c r="F17" s="9"/>
      <c r="G17" s="13">
        <f>SUBTOTAL(9,G13:G16)</f>
        <v>1118000</v>
      </c>
      <c r="H17" s="12">
        <f>SUBTOTAL(9,H13:H16)</f>
        <v>1241000</v>
      </c>
      <c r="I17" s="28"/>
    </row>
    <row r="18" spans="1:9" s="6" customFormat="1" ht="15" customHeight="1" outlineLevel="3">
      <c r="A18" s="1">
        <v>1</v>
      </c>
      <c r="B18" s="2" t="s">
        <v>7</v>
      </c>
      <c r="C18" s="32">
        <v>7</v>
      </c>
      <c r="D18" s="2" t="s">
        <v>24</v>
      </c>
      <c r="E18" s="3">
        <v>1233100290</v>
      </c>
      <c r="F18" s="2" t="s">
        <v>25</v>
      </c>
      <c r="G18" s="4">
        <v>70000</v>
      </c>
      <c r="H18" s="7">
        <v>90000</v>
      </c>
      <c r="I18" s="28"/>
    </row>
    <row r="19" spans="1:9" s="6" customFormat="1" ht="15" customHeight="1" outlineLevel="2">
      <c r="A19" s="8"/>
      <c r="B19" s="9"/>
      <c r="C19" s="33"/>
      <c r="D19" s="10" t="s">
        <v>217</v>
      </c>
      <c r="E19" s="11"/>
      <c r="F19" s="9"/>
      <c r="G19" s="13">
        <f>SUBTOTAL(9,G18:G18)</f>
        <v>70000</v>
      </c>
      <c r="H19" s="12">
        <f>SUBTOTAL(9,H18:H18)</f>
        <v>90000</v>
      </c>
      <c r="I19" s="28"/>
    </row>
    <row r="20" spans="1:9" s="6" customFormat="1" ht="15" customHeight="1" outlineLevel="3">
      <c r="A20" s="1">
        <v>1</v>
      </c>
      <c r="B20" s="2" t="s">
        <v>7</v>
      </c>
      <c r="C20" s="32">
        <v>4</v>
      </c>
      <c r="D20" s="2" t="s">
        <v>26</v>
      </c>
      <c r="E20" s="3">
        <v>1244400991</v>
      </c>
      <c r="F20" s="2" t="s">
        <v>27</v>
      </c>
      <c r="G20" s="4">
        <v>80000</v>
      </c>
      <c r="H20" s="7">
        <v>77000</v>
      </c>
      <c r="I20" s="28"/>
    </row>
    <row r="21" spans="1:9" s="6" customFormat="1" ht="15" customHeight="1" outlineLevel="2">
      <c r="A21" s="8"/>
      <c r="B21" s="9"/>
      <c r="C21" s="33"/>
      <c r="D21" s="10" t="s">
        <v>218</v>
      </c>
      <c r="E21" s="11"/>
      <c r="F21" s="9"/>
      <c r="G21" s="13">
        <f>SUBTOTAL(9,G20:G20)</f>
        <v>80000</v>
      </c>
      <c r="H21" s="12">
        <f>SUBTOTAL(9,H20:H20)</f>
        <v>77000</v>
      </c>
      <c r="I21" s="28"/>
    </row>
    <row r="22" spans="1:9" s="6" customFormat="1" ht="15" customHeight="1" outlineLevel="3">
      <c r="A22" s="1">
        <v>1</v>
      </c>
      <c r="B22" s="2" t="s">
        <v>7</v>
      </c>
      <c r="C22" s="32">
        <v>1</v>
      </c>
      <c r="D22" s="2" t="s">
        <v>28</v>
      </c>
      <c r="E22" s="3">
        <v>1260000640</v>
      </c>
      <c r="F22" s="2" t="s">
        <v>29</v>
      </c>
      <c r="G22" s="4">
        <v>40000</v>
      </c>
      <c r="H22" s="7">
        <v>40000</v>
      </c>
      <c r="I22" s="28"/>
    </row>
    <row r="23" spans="1:9" s="6" customFormat="1" ht="15" customHeight="1" outlineLevel="3">
      <c r="A23" s="1">
        <v>1</v>
      </c>
      <c r="B23" s="2" t="s">
        <v>7</v>
      </c>
      <c r="C23" s="32">
        <v>1</v>
      </c>
      <c r="D23" s="2" t="s">
        <v>28</v>
      </c>
      <c r="E23" s="3">
        <v>1269000420</v>
      </c>
      <c r="F23" s="2" t="s">
        <v>30</v>
      </c>
      <c r="G23" s="4">
        <v>200000</v>
      </c>
      <c r="H23" s="7">
        <v>50000</v>
      </c>
      <c r="I23" s="28"/>
    </row>
    <row r="24" spans="1:9" s="6" customFormat="1" ht="15" customHeight="1" outlineLevel="2">
      <c r="A24" s="8"/>
      <c r="B24" s="9"/>
      <c r="C24" s="33"/>
      <c r="D24" s="10" t="s">
        <v>219</v>
      </c>
      <c r="E24" s="11"/>
      <c r="F24" s="9"/>
      <c r="G24" s="13">
        <f>SUBTOTAL(9,G22:G23)</f>
        <v>240000</v>
      </c>
      <c r="H24" s="12">
        <f>SUBTOTAL(9,H22:H23)</f>
        <v>90000</v>
      </c>
      <c r="I24" s="28"/>
    </row>
    <row r="25" spans="1:9" s="6" customFormat="1" ht="15" customHeight="1" outlineLevel="3">
      <c r="A25" s="1">
        <v>1</v>
      </c>
      <c r="B25" s="2" t="s">
        <v>7</v>
      </c>
      <c r="C25" s="32">
        <v>4</v>
      </c>
      <c r="D25" s="2" t="s">
        <v>31</v>
      </c>
      <c r="E25" s="3">
        <v>1281000420</v>
      </c>
      <c r="F25" s="2" t="s">
        <v>32</v>
      </c>
      <c r="G25" s="4">
        <v>2000</v>
      </c>
      <c r="H25" s="7">
        <f>+'[1]סיכומים'!$D$46</f>
        <v>1000</v>
      </c>
      <c r="I25" s="28"/>
    </row>
    <row r="26" spans="1:9" s="6" customFormat="1" ht="15" customHeight="1" outlineLevel="2">
      <c r="A26" s="8"/>
      <c r="B26" s="9"/>
      <c r="C26" s="33"/>
      <c r="D26" s="10" t="s">
        <v>220</v>
      </c>
      <c r="E26" s="11"/>
      <c r="F26" s="9"/>
      <c r="G26" s="13">
        <f>SUBTOTAL(9,G25:G25)</f>
        <v>2000</v>
      </c>
      <c r="H26" s="12">
        <f>SUBTOTAL(9,H25:H25)</f>
        <v>1000</v>
      </c>
      <c r="I26" s="28"/>
    </row>
    <row r="27" spans="1:9" s="6" customFormat="1" ht="15" customHeight="1" outlineLevel="3">
      <c r="A27" s="1">
        <v>1</v>
      </c>
      <c r="B27" s="2" t="s">
        <v>7</v>
      </c>
      <c r="C27" s="32">
        <v>2</v>
      </c>
      <c r="D27" s="2" t="s">
        <v>33</v>
      </c>
      <c r="E27" s="3">
        <v>1312200920</v>
      </c>
      <c r="F27" s="2" t="s">
        <v>34</v>
      </c>
      <c r="G27" s="4">
        <v>894000</v>
      </c>
      <c r="H27" s="7">
        <f>768000+80000</f>
        <v>848000</v>
      </c>
      <c r="I27" s="28"/>
    </row>
    <row r="28" spans="1:9" s="6" customFormat="1" ht="15" customHeight="1" outlineLevel="3">
      <c r="A28" s="1">
        <v>1</v>
      </c>
      <c r="B28" s="2" t="s">
        <v>7</v>
      </c>
      <c r="C28" s="32">
        <v>2</v>
      </c>
      <c r="D28" s="2" t="s">
        <v>33</v>
      </c>
      <c r="E28" s="3">
        <v>1313200920</v>
      </c>
      <c r="F28" s="2" t="s">
        <v>35</v>
      </c>
      <c r="G28" s="4">
        <v>638000</v>
      </c>
      <c r="H28" s="7">
        <f>368000+200000</f>
        <v>568000</v>
      </c>
      <c r="I28" s="28"/>
    </row>
    <row r="29" spans="1:9" s="6" customFormat="1" ht="15" customHeight="1" outlineLevel="3">
      <c r="A29" s="1">
        <v>1</v>
      </c>
      <c r="B29" s="2" t="s">
        <v>7</v>
      </c>
      <c r="C29" s="32">
        <v>2</v>
      </c>
      <c r="D29" s="2" t="s">
        <v>33</v>
      </c>
      <c r="E29" s="3">
        <v>1317100920</v>
      </c>
      <c r="F29" s="2" t="s">
        <v>36</v>
      </c>
      <c r="G29" s="4">
        <v>20000</v>
      </c>
      <c r="H29" s="7">
        <v>20000</v>
      </c>
      <c r="I29" s="28"/>
    </row>
    <row r="30" spans="1:9" s="6" customFormat="1" ht="15" customHeight="1" outlineLevel="3">
      <c r="A30" s="1">
        <v>1</v>
      </c>
      <c r="B30" s="2" t="s">
        <v>7</v>
      </c>
      <c r="C30" s="32">
        <v>9</v>
      </c>
      <c r="D30" s="2" t="s">
        <v>33</v>
      </c>
      <c r="E30" s="3">
        <v>1317300920</v>
      </c>
      <c r="F30" s="2" t="s">
        <v>37</v>
      </c>
      <c r="G30" s="4">
        <v>126000</v>
      </c>
      <c r="H30" s="7">
        <v>126000</v>
      </c>
      <c r="I30" s="28"/>
    </row>
    <row r="31" spans="1:9" s="6" customFormat="1" ht="15" customHeight="1" outlineLevel="3">
      <c r="A31" s="1">
        <v>1</v>
      </c>
      <c r="B31" s="2" t="s">
        <v>7</v>
      </c>
      <c r="C31" s="32">
        <v>2</v>
      </c>
      <c r="D31" s="2" t="s">
        <v>33</v>
      </c>
      <c r="E31" s="3">
        <v>1317800920</v>
      </c>
      <c r="F31" s="2" t="s">
        <v>38</v>
      </c>
      <c r="G31" s="4">
        <v>100000</v>
      </c>
      <c r="H31" s="7">
        <f>100000+100000</f>
        <v>200000</v>
      </c>
      <c r="I31" s="28"/>
    </row>
    <row r="32" spans="1:9" s="6" customFormat="1" ht="15" customHeight="1" outlineLevel="3">
      <c r="A32" s="1">
        <v>1</v>
      </c>
      <c r="B32" s="2" t="s">
        <v>7</v>
      </c>
      <c r="C32" s="32">
        <v>2</v>
      </c>
      <c r="D32" s="2" t="s">
        <v>33</v>
      </c>
      <c r="E32" s="3">
        <v>1319300920</v>
      </c>
      <c r="F32" s="2" t="s">
        <v>39</v>
      </c>
      <c r="G32" s="4">
        <v>65000</v>
      </c>
      <c r="H32" s="7">
        <f>90000-0</f>
        <v>90000</v>
      </c>
      <c r="I32" s="28"/>
    </row>
    <row r="33" spans="1:9" s="6" customFormat="1" ht="15" customHeight="1" outlineLevel="2">
      <c r="A33" s="8"/>
      <c r="B33" s="9"/>
      <c r="C33" s="33"/>
      <c r="D33" s="10" t="s">
        <v>221</v>
      </c>
      <c r="E33" s="11"/>
      <c r="F33" s="9"/>
      <c r="G33" s="13">
        <f>SUBTOTAL(9,G27:G32)</f>
        <v>1843000</v>
      </c>
      <c r="H33" s="12">
        <f>SUBTOTAL(9,H27:H32)</f>
        <v>1852000</v>
      </c>
      <c r="I33" s="28"/>
    </row>
    <row r="34" spans="1:9" s="6" customFormat="1" ht="15" customHeight="1" outlineLevel="3">
      <c r="A34" s="1">
        <v>1</v>
      </c>
      <c r="B34" s="2" t="s">
        <v>7</v>
      </c>
      <c r="C34" s="32">
        <v>3</v>
      </c>
      <c r="D34" s="2" t="s">
        <v>40</v>
      </c>
      <c r="E34" s="3">
        <v>1323000420</v>
      </c>
      <c r="F34" s="2" t="s">
        <v>41</v>
      </c>
      <c r="G34" s="4">
        <v>2000</v>
      </c>
      <c r="H34" s="7">
        <v>1000</v>
      </c>
      <c r="I34" s="28"/>
    </row>
    <row r="35" spans="1:9" s="6" customFormat="1" ht="15" customHeight="1" outlineLevel="3">
      <c r="A35" s="1">
        <v>1</v>
      </c>
      <c r="B35" s="2" t="s">
        <v>7</v>
      </c>
      <c r="C35" s="32">
        <v>3</v>
      </c>
      <c r="D35" s="2" t="s">
        <v>40</v>
      </c>
      <c r="E35" s="3">
        <v>1325000420</v>
      </c>
      <c r="F35" s="2" t="s">
        <v>42</v>
      </c>
      <c r="G35" s="4">
        <v>515000</v>
      </c>
      <c r="H35" s="7">
        <v>504000</v>
      </c>
      <c r="I35" s="28"/>
    </row>
    <row r="36" spans="1:9" s="6" customFormat="1" ht="15" customHeight="1" outlineLevel="3">
      <c r="A36" s="1">
        <v>1</v>
      </c>
      <c r="B36" s="2" t="s">
        <v>7</v>
      </c>
      <c r="C36" s="32">
        <v>3</v>
      </c>
      <c r="D36" s="2" t="s">
        <v>40</v>
      </c>
      <c r="E36" s="3">
        <v>1326100420</v>
      </c>
      <c r="F36" s="2" t="s">
        <v>43</v>
      </c>
      <c r="G36" s="4">
        <v>2932000</v>
      </c>
      <c r="H36" s="7">
        <f>3216000-H35</f>
        <v>2712000</v>
      </c>
      <c r="I36" s="28"/>
    </row>
    <row r="37" spans="1:9" s="6" customFormat="1" ht="27.75" customHeight="1" outlineLevel="3">
      <c r="A37" s="1">
        <v>1</v>
      </c>
      <c r="B37" s="2" t="s">
        <v>7</v>
      </c>
      <c r="C37" s="32">
        <v>3</v>
      </c>
      <c r="D37" s="2" t="s">
        <v>40</v>
      </c>
      <c r="E37" s="3">
        <v>1326400420</v>
      </c>
      <c r="F37" s="2" t="s">
        <v>44</v>
      </c>
      <c r="G37" s="4">
        <f>953000+60000</f>
        <v>1013000</v>
      </c>
      <c r="H37" s="7">
        <f>1006000+110000</f>
        <v>1116000</v>
      </c>
      <c r="I37" s="28"/>
    </row>
    <row r="38" spans="1:9" s="6" customFormat="1" ht="15" customHeight="1" outlineLevel="2">
      <c r="A38" s="8"/>
      <c r="B38" s="9"/>
      <c r="C38" s="33"/>
      <c r="D38" s="10" t="s">
        <v>222</v>
      </c>
      <c r="E38" s="11"/>
      <c r="F38" s="9"/>
      <c r="G38" s="13">
        <f>SUBTOTAL(9,G34:G37)</f>
        <v>4462000</v>
      </c>
      <c r="H38" s="12">
        <f>SUBTOTAL(9,H34:H37)</f>
        <v>4333000</v>
      </c>
      <c r="I38" s="28"/>
    </row>
    <row r="39" spans="1:9" s="6" customFormat="1" ht="15" customHeight="1" outlineLevel="3">
      <c r="A39" s="1">
        <v>1</v>
      </c>
      <c r="B39" s="2" t="s">
        <v>7</v>
      </c>
      <c r="C39" s="32">
        <v>8</v>
      </c>
      <c r="D39" s="2" t="s">
        <v>45</v>
      </c>
      <c r="E39" s="3">
        <v>1340000930</v>
      </c>
      <c r="F39" s="2" t="s">
        <v>46</v>
      </c>
      <c r="G39" s="4">
        <v>550000</v>
      </c>
      <c r="H39" s="7">
        <v>500000</v>
      </c>
      <c r="I39" s="28"/>
    </row>
    <row r="40" spans="1:9" s="6" customFormat="1" ht="15" customHeight="1" outlineLevel="3">
      <c r="A40" s="1">
        <v>1</v>
      </c>
      <c r="B40" s="2" t="s">
        <v>7</v>
      </c>
      <c r="C40" s="32">
        <v>3</v>
      </c>
      <c r="D40" s="2" t="s">
        <v>45</v>
      </c>
      <c r="E40" s="3">
        <v>1344400420</v>
      </c>
      <c r="F40" s="2" t="s">
        <v>47</v>
      </c>
      <c r="G40" s="4">
        <v>270000</v>
      </c>
      <c r="H40" s="7">
        <v>215000</v>
      </c>
      <c r="I40" s="28"/>
    </row>
    <row r="41" spans="1:9" s="6" customFormat="1" ht="15" customHeight="1" outlineLevel="2">
      <c r="A41" s="8"/>
      <c r="B41" s="9"/>
      <c r="C41" s="33"/>
      <c r="D41" s="10" t="s">
        <v>223</v>
      </c>
      <c r="E41" s="11"/>
      <c r="F41" s="9"/>
      <c r="G41" s="13">
        <f>SUBTOTAL(9,G39:G40)</f>
        <v>820000</v>
      </c>
      <c r="H41" s="12">
        <f>SUBTOTAL(9,H39:H40)</f>
        <v>715000</v>
      </c>
      <c r="I41" s="28"/>
    </row>
    <row r="42" spans="1:9" s="6" customFormat="1" ht="15" customHeight="1" outlineLevel="3">
      <c r="A42" s="1">
        <v>1</v>
      </c>
      <c r="B42" s="2" t="s">
        <v>7</v>
      </c>
      <c r="C42" s="32">
        <v>5</v>
      </c>
      <c r="D42" s="2" t="s">
        <v>48</v>
      </c>
      <c r="E42" s="3">
        <v>1440000420</v>
      </c>
      <c r="F42" s="2" t="s">
        <v>49</v>
      </c>
      <c r="G42" s="4">
        <v>28000</v>
      </c>
      <c r="H42" s="7">
        <v>95000</v>
      </c>
      <c r="I42" s="28"/>
    </row>
    <row r="43" spans="1:9" s="6" customFormat="1" ht="15" customHeight="1" outlineLevel="3">
      <c r="A43" s="1">
        <v>1</v>
      </c>
      <c r="B43" s="2" t="s">
        <v>7</v>
      </c>
      <c r="C43" s="32">
        <v>5</v>
      </c>
      <c r="D43" s="2" t="s">
        <v>48</v>
      </c>
      <c r="E43" s="3">
        <v>1440000421</v>
      </c>
      <c r="F43" s="2" t="s">
        <v>50</v>
      </c>
      <c r="G43" s="4">
        <v>24000</v>
      </c>
      <c r="H43" s="7">
        <v>45000</v>
      </c>
      <c r="I43" s="28"/>
    </row>
    <row r="44" spans="1:9" s="6" customFormat="1" ht="15" customHeight="1" outlineLevel="3">
      <c r="A44" s="1">
        <v>1</v>
      </c>
      <c r="B44" s="2" t="s">
        <v>7</v>
      </c>
      <c r="C44" s="32">
        <v>5</v>
      </c>
      <c r="D44" s="2" t="s">
        <v>48</v>
      </c>
      <c r="E44" s="3">
        <v>1440000422</v>
      </c>
      <c r="F44" s="2" t="s">
        <v>51</v>
      </c>
      <c r="G44" s="4">
        <v>368000</v>
      </c>
      <c r="H44" s="7">
        <v>360000</v>
      </c>
      <c r="I44" s="28"/>
    </row>
    <row r="45" spans="1:9" s="6" customFormat="1" ht="15" customHeight="1" outlineLevel="3">
      <c r="A45" s="1">
        <v>1</v>
      </c>
      <c r="B45" s="2" t="s">
        <v>7</v>
      </c>
      <c r="C45" s="32">
        <v>5</v>
      </c>
      <c r="D45" s="2" t="s">
        <v>48</v>
      </c>
      <c r="E45" s="3">
        <v>1443100420</v>
      </c>
      <c r="F45" s="2" t="s">
        <v>52</v>
      </c>
      <c r="G45" s="4">
        <v>600000</v>
      </c>
      <c r="H45" s="7">
        <f>500000-0</f>
        <v>500000</v>
      </c>
      <c r="I45" s="28"/>
    </row>
    <row r="46" spans="1:9" s="6" customFormat="1" ht="15" customHeight="1" outlineLevel="2">
      <c r="A46" s="8"/>
      <c r="B46" s="9"/>
      <c r="C46" s="33">
        <v>5</v>
      </c>
      <c r="D46" s="10" t="s">
        <v>224</v>
      </c>
      <c r="E46" s="11"/>
      <c r="F46" s="9"/>
      <c r="G46" s="13">
        <f>SUBTOTAL(9,G42:G45)</f>
        <v>1020000</v>
      </c>
      <c r="H46" s="12">
        <f>SUBTOTAL(9,H42:H45)</f>
        <v>1000000</v>
      </c>
      <c r="I46" s="28"/>
    </row>
    <row r="47" spans="1:9" s="6" customFormat="1" ht="15" customHeight="1" outlineLevel="3">
      <c r="A47" s="1">
        <v>1</v>
      </c>
      <c r="B47" s="2" t="s">
        <v>7</v>
      </c>
      <c r="C47" s="32">
        <v>1</v>
      </c>
      <c r="D47" s="2" t="s">
        <v>53</v>
      </c>
      <c r="E47" s="3">
        <v>1513000600</v>
      </c>
      <c r="F47" s="2" t="s">
        <v>54</v>
      </c>
      <c r="G47" s="4">
        <v>0</v>
      </c>
      <c r="H47" s="7">
        <v>0</v>
      </c>
      <c r="I47" s="28"/>
    </row>
    <row r="48" spans="1:9" s="6" customFormat="1" ht="15" customHeight="1" outlineLevel="2">
      <c r="A48" s="8"/>
      <c r="B48" s="9"/>
      <c r="C48" s="33"/>
      <c r="D48" s="10" t="s">
        <v>225</v>
      </c>
      <c r="E48" s="11"/>
      <c r="F48" s="9"/>
      <c r="G48" s="13">
        <f>SUBTOTAL(9,G47:G47)</f>
        <v>0</v>
      </c>
      <c r="H48" s="12">
        <f>SUBTOTAL(9,H47:H47)</f>
        <v>0</v>
      </c>
      <c r="I48" s="28"/>
    </row>
    <row r="49" spans="1:9" s="6" customFormat="1" ht="15" customHeight="1" outlineLevel="3">
      <c r="A49" s="1">
        <v>1</v>
      </c>
      <c r="B49" s="2" t="s">
        <v>7</v>
      </c>
      <c r="C49" s="32">
        <v>1</v>
      </c>
      <c r="D49" s="2" t="s">
        <v>55</v>
      </c>
      <c r="E49" s="3">
        <v>1581100420</v>
      </c>
      <c r="F49" s="2" t="s">
        <v>56</v>
      </c>
      <c r="G49" s="4">
        <v>103000</v>
      </c>
      <c r="H49" s="7">
        <v>0</v>
      </c>
      <c r="I49" s="28"/>
    </row>
    <row r="50" spans="1:9" s="6" customFormat="1" ht="15" customHeight="1" outlineLevel="2">
      <c r="A50" s="8"/>
      <c r="B50" s="9"/>
      <c r="C50" s="33"/>
      <c r="D50" s="10" t="s">
        <v>226</v>
      </c>
      <c r="E50" s="11"/>
      <c r="F50" s="9"/>
      <c r="G50" s="13">
        <f>SUBTOTAL(9,G49:G49)</f>
        <v>103000</v>
      </c>
      <c r="H50" s="12">
        <f>SUBTOTAL(9,H49:H49)</f>
        <v>0</v>
      </c>
      <c r="I50" s="28"/>
    </row>
    <row r="51" spans="1:9" s="6" customFormat="1" ht="15" customHeight="1" outlineLevel="3">
      <c r="A51" s="1">
        <v>1</v>
      </c>
      <c r="B51" s="2" t="s">
        <v>7</v>
      </c>
      <c r="C51" s="32">
        <v>1</v>
      </c>
      <c r="D51" s="2" t="s">
        <v>57</v>
      </c>
      <c r="E51" s="3">
        <v>1591300661</v>
      </c>
      <c r="F51" s="2" t="s">
        <v>58</v>
      </c>
      <c r="G51" s="4">
        <v>3000</v>
      </c>
      <c r="H51" s="7">
        <v>3000</v>
      </c>
      <c r="I51" s="28"/>
    </row>
    <row r="52" spans="1:9" s="6" customFormat="1" ht="40.5" customHeight="1" outlineLevel="3">
      <c r="A52" s="1">
        <v>1</v>
      </c>
      <c r="B52" s="2" t="s">
        <v>7</v>
      </c>
      <c r="C52" s="32">
        <v>7</v>
      </c>
      <c r="D52" s="2" t="s">
        <v>57</v>
      </c>
      <c r="E52" s="3">
        <v>1591908590</v>
      </c>
      <c r="F52" s="2" t="s">
        <v>59</v>
      </c>
      <c r="G52" s="4">
        <v>9274000</v>
      </c>
      <c r="H52" s="7">
        <f>6928000-H18</f>
        <v>6838000</v>
      </c>
      <c r="I52" s="28"/>
    </row>
    <row r="53" spans="1:9" s="6" customFormat="1" ht="15" customHeight="1" outlineLevel="2">
      <c r="A53" s="8"/>
      <c r="B53" s="9"/>
      <c r="C53" s="33"/>
      <c r="D53" s="10" t="s">
        <v>227</v>
      </c>
      <c r="E53" s="11"/>
      <c r="F53" s="9"/>
      <c r="G53" s="13">
        <f>SUBTOTAL(9,G51:G52)</f>
        <v>9277000</v>
      </c>
      <c r="H53" s="12">
        <f>SUBTOTAL(9,H51:H52)</f>
        <v>6841000</v>
      </c>
      <c r="I53" s="28"/>
    </row>
    <row r="54" spans="1:9" s="6" customFormat="1" ht="15" customHeight="1" outlineLevel="1">
      <c r="A54" s="8"/>
      <c r="B54" s="10" t="s">
        <v>212</v>
      </c>
      <c r="C54" s="33">
        <v>0</v>
      </c>
      <c r="D54" s="9"/>
      <c r="E54" s="11"/>
      <c r="F54" s="9"/>
      <c r="G54" s="13">
        <f>SUBTOTAL(9,G2:G52)</f>
        <v>38824000</v>
      </c>
      <c r="H54" s="12">
        <f>SUBTOTAL(9,H2:H52)</f>
        <v>36502000</v>
      </c>
      <c r="I54" s="28"/>
    </row>
    <row r="55" spans="1:9" s="6" customFormat="1" ht="15" customHeight="1" outlineLevel="3">
      <c r="A55" s="1">
        <v>9</v>
      </c>
      <c r="B55" s="2" t="s">
        <v>60</v>
      </c>
      <c r="C55" s="32">
        <v>1</v>
      </c>
      <c r="D55" s="2" t="s">
        <v>61</v>
      </c>
      <c r="E55" s="3">
        <v>1611000110</v>
      </c>
      <c r="F55" s="2" t="s">
        <v>62</v>
      </c>
      <c r="G55" s="4">
        <v>-630000</v>
      </c>
      <c r="H55" s="7">
        <v>-670000</v>
      </c>
      <c r="I55" s="28"/>
    </row>
    <row r="56" spans="1:9" s="6" customFormat="1" ht="15" customHeight="1" outlineLevel="3">
      <c r="A56" s="1">
        <v>9</v>
      </c>
      <c r="B56" s="2" t="s">
        <v>60</v>
      </c>
      <c r="C56" s="32">
        <v>1</v>
      </c>
      <c r="D56" s="2" t="s">
        <v>61</v>
      </c>
      <c r="E56" s="3">
        <v>1612000110</v>
      </c>
      <c r="F56" s="2" t="s">
        <v>63</v>
      </c>
      <c r="G56" s="4">
        <v>-102000</v>
      </c>
      <c r="H56" s="7">
        <v>-98000</v>
      </c>
      <c r="I56" s="28"/>
    </row>
    <row r="57" spans="1:9" s="6" customFormat="1" ht="15" customHeight="1" outlineLevel="3">
      <c r="A57" s="1">
        <v>2</v>
      </c>
      <c r="B57" s="2" t="s">
        <v>60</v>
      </c>
      <c r="C57" s="32">
        <v>1</v>
      </c>
      <c r="D57" s="2" t="s">
        <v>61</v>
      </c>
      <c r="E57" s="3">
        <v>1612000750</v>
      </c>
      <c r="F57" s="2" t="s">
        <v>64</v>
      </c>
      <c r="G57" s="4">
        <v>-52000</v>
      </c>
      <c r="H57" s="7">
        <v>-50000</v>
      </c>
      <c r="I57" s="28"/>
    </row>
    <row r="58" spans="1:9" s="6" customFormat="1" ht="15" customHeight="1" outlineLevel="3">
      <c r="A58" s="1">
        <v>9</v>
      </c>
      <c r="B58" s="2" t="s">
        <v>60</v>
      </c>
      <c r="C58" s="32">
        <v>1</v>
      </c>
      <c r="D58" s="2" t="s">
        <v>61</v>
      </c>
      <c r="E58" s="3">
        <v>1613100110</v>
      </c>
      <c r="F58" s="2" t="s">
        <v>65</v>
      </c>
      <c r="G58" s="4">
        <v>-102000</v>
      </c>
      <c r="H58" s="7">
        <v>-102000</v>
      </c>
      <c r="I58" s="28"/>
    </row>
    <row r="59" spans="1:9" s="6" customFormat="1" ht="15" customHeight="1" outlineLevel="3">
      <c r="A59" s="1">
        <v>2</v>
      </c>
      <c r="B59" s="2" t="s">
        <v>60</v>
      </c>
      <c r="C59" s="32">
        <v>1</v>
      </c>
      <c r="D59" s="2" t="s">
        <v>61</v>
      </c>
      <c r="E59" s="3">
        <v>1613100430</v>
      </c>
      <c r="F59" s="2" t="s">
        <v>66</v>
      </c>
      <c r="G59" s="4">
        <v>-10000</v>
      </c>
      <c r="H59" s="7">
        <v>-10000</v>
      </c>
      <c r="I59" s="28"/>
    </row>
    <row r="60" spans="1:9" s="6" customFormat="1" ht="15" customHeight="1" outlineLevel="3">
      <c r="A60" s="1">
        <v>2</v>
      </c>
      <c r="B60" s="2" t="s">
        <v>60</v>
      </c>
      <c r="C60" s="32">
        <v>1</v>
      </c>
      <c r="D60" s="2" t="s">
        <v>61</v>
      </c>
      <c r="E60" s="3">
        <v>1613100472</v>
      </c>
      <c r="F60" s="2" t="s">
        <v>67</v>
      </c>
      <c r="G60" s="4">
        <v>-12000</v>
      </c>
      <c r="H60" s="7">
        <v>-5000</v>
      </c>
      <c r="I60" s="28"/>
    </row>
    <row r="61" spans="1:9" s="6" customFormat="1" ht="15" customHeight="1" outlineLevel="3">
      <c r="A61" s="1">
        <v>2</v>
      </c>
      <c r="B61" s="2" t="s">
        <v>60</v>
      </c>
      <c r="C61" s="32">
        <v>1</v>
      </c>
      <c r="D61" s="2" t="s">
        <v>61</v>
      </c>
      <c r="E61" s="3">
        <v>1613100510</v>
      </c>
      <c r="F61" s="2" t="s">
        <v>68</v>
      </c>
      <c r="G61" s="4">
        <v>-60000</v>
      </c>
      <c r="H61" s="7">
        <v>-50000</v>
      </c>
      <c r="I61" s="28"/>
    </row>
    <row r="62" spans="1:9" s="6" customFormat="1" ht="15" customHeight="1" outlineLevel="3">
      <c r="A62" s="1">
        <v>2</v>
      </c>
      <c r="B62" s="2" t="s">
        <v>60</v>
      </c>
      <c r="C62" s="32">
        <v>1</v>
      </c>
      <c r="D62" s="2" t="s">
        <v>61</v>
      </c>
      <c r="E62" s="3">
        <v>1613100521</v>
      </c>
      <c r="F62" s="2" t="s">
        <v>69</v>
      </c>
      <c r="G62" s="4">
        <v>-250000</v>
      </c>
      <c r="H62" s="7">
        <v>-200000</v>
      </c>
      <c r="I62" s="28"/>
    </row>
    <row r="63" spans="1:9" s="6" customFormat="1" ht="15" customHeight="1" outlineLevel="3">
      <c r="A63" s="1">
        <v>2</v>
      </c>
      <c r="B63" s="2" t="s">
        <v>60</v>
      </c>
      <c r="C63" s="32">
        <v>1</v>
      </c>
      <c r="D63" s="2" t="s">
        <v>61</v>
      </c>
      <c r="E63" s="3">
        <v>1613100522</v>
      </c>
      <c r="F63" s="2" t="s">
        <v>70</v>
      </c>
      <c r="G63" s="4">
        <v>-40000</v>
      </c>
      <c r="H63" s="7">
        <v>-30000</v>
      </c>
      <c r="I63" s="28"/>
    </row>
    <row r="64" spans="1:9" s="6" customFormat="1" ht="15" customHeight="1" outlineLevel="3">
      <c r="A64" s="1">
        <v>2</v>
      </c>
      <c r="B64" s="2" t="s">
        <v>60</v>
      </c>
      <c r="C64" s="32">
        <v>1</v>
      </c>
      <c r="D64" s="2" t="s">
        <v>61</v>
      </c>
      <c r="E64" s="3">
        <v>1613100523</v>
      </c>
      <c r="F64" s="2" t="s">
        <v>71</v>
      </c>
      <c r="G64" s="4">
        <v>-8000</v>
      </c>
      <c r="H64" s="7">
        <v>-8000</v>
      </c>
      <c r="I64" s="28"/>
    </row>
    <row r="65" spans="1:9" s="6" customFormat="1" ht="15" customHeight="1" outlineLevel="3">
      <c r="A65" s="1">
        <v>2</v>
      </c>
      <c r="B65" s="2" t="s">
        <v>60</v>
      </c>
      <c r="C65" s="32">
        <v>1</v>
      </c>
      <c r="D65" s="2" t="s">
        <v>61</v>
      </c>
      <c r="E65" s="3">
        <v>1613100530</v>
      </c>
      <c r="F65" s="2" t="s">
        <v>72</v>
      </c>
      <c r="G65" s="4">
        <v>0</v>
      </c>
      <c r="H65" s="7">
        <v>-100000</v>
      </c>
      <c r="I65" s="28"/>
    </row>
    <row r="66" spans="1:9" s="6" customFormat="1" ht="15" customHeight="1" outlineLevel="3">
      <c r="A66" s="1">
        <v>2</v>
      </c>
      <c r="B66" s="2" t="s">
        <v>60</v>
      </c>
      <c r="C66" s="32">
        <v>1</v>
      </c>
      <c r="D66" s="2" t="s">
        <v>61</v>
      </c>
      <c r="E66" s="3">
        <v>1613100540</v>
      </c>
      <c r="F66" s="2" t="s">
        <v>73</v>
      </c>
      <c r="G66" s="4">
        <v>-140000</v>
      </c>
      <c r="H66" s="7">
        <f>-185000+50000</f>
        <v>-135000</v>
      </c>
      <c r="I66" s="28"/>
    </row>
    <row r="67" spans="1:9" s="6" customFormat="1" ht="15" customHeight="1" outlineLevel="3">
      <c r="A67" s="1">
        <v>2</v>
      </c>
      <c r="B67" s="2" t="s">
        <v>60</v>
      </c>
      <c r="C67" s="32">
        <v>1</v>
      </c>
      <c r="D67" s="2" t="s">
        <v>61</v>
      </c>
      <c r="E67" s="3">
        <v>1613100542</v>
      </c>
      <c r="F67" s="2" t="s">
        <v>74</v>
      </c>
      <c r="G67" s="4">
        <v>-75000</v>
      </c>
      <c r="H67" s="7">
        <v>-216000</v>
      </c>
      <c r="I67" s="28"/>
    </row>
    <row r="68" spans="1:9" s="6" customFormat="1" ht="30" outlineLevel="3">
      <c r="A68" s="1">
        <v>2</v>
      </c>
      <c r="B68" s="2" t="s">
        <v>60</v>
      </c>
      <c r="C68" s="32">
        <v>1</v>
      </c>
      <c r="D68" s="2" t="s">
        <v>61</v>
      </c>
      <c r="E68" s="3">
        <v>1613100560</v>
      </c>
      <c r="F68" s="2" t="s">
        <v>75</v>
      </c>
      <c r="G68" s="4">
        <v>-65000</v>
      </c>
      <c r="H68" s="7">
        <v>-50000</v>
      </c>
      <c r="I68" s="28"/>
    </row>
    <row r="69" spans="1:9" s="6" customFormat="1" ht="15" customHeight="1" outlineLevel="3">
      <c r="A69" s="1">
        <v>2</v>
      </c>
      <c r="B69" s="2" t="s">
        <v>60</v>
      </c>
      <c r="C69" s="32">
        <v>1</v>
      </c>
      <c r="D69" s="2" t="s">
        <v>61</v>
      </c>
      <c r="E69" s="3">
        <v>1613100750</v>
      </c>
      <c r="F69" s="2" t="s">
        <v>76</v>
      </c>
      <c r="G69" s="4">
        <v>-200000</v>
      </c>
      <c r="H69" s="7">
        <v>0</v>
      </c>
      <c r="I69" s="28"/>
    </row>
    <row r="70" spans="1:9" s="6" customFormat="1" ht="29.25" customHeight="1" outlineLevel="3">
      <c r="A70" s="1">
        <v>2</v>
      </c>
      <c r="B70" s="2" t="s">
        <v>60</v>
      </c>
      <c r="C70" s="32">
        <v>1</v>
      </c>
      <c r="D70" s="2" t="s">
        <v>61</v>
      </c>
      <c r="E70" s="3">
        <v>1613200560</v>
      </c>
      <c r="F70" s="2" t="s">
        <v>77</v>
      </c>
      <c r="G70" s="4">
        <v>-70000</v>
      </c>
      <c r="H70" s="7">
        <v>-70000</v>
      </c>
      <c r="I70" s="28"/>
    </row>
    <row r="71" spans="1:9" s="6" customFormat="1" ht="15" customHeight="1" outlineLevel="3">
      <c r="A71" s="1">
        <v>2</v>
      </c>
      <c r="B71" s="2" t="s">
        <v>60</v>
      </c>
      <c r="C71" s="32">
        <v>1</v>
      </c>
      <c r="D71" s="2" t="s">
        <v>61</v>
      </c>
      <c r="E71" s="3">
        <v>1614000780</v>
      </c>
      <c r="F71" s="2" t="s">
        <v>78</v>
      </c>
      <c r="G71" s="4">
        <v>-20000</v>
      </c>
      <c r="H71" s="7">
        <v>0</v>
      </c>
      <c r="I71" s="28"/>
    </row>
    <row r="72" spans="1:9" s="6" customFormat="1" ht="15" customHeight="1" outlineLevel="3">
      <c r="A72" s="1">
        <v>2</v>
      </c>
      <c r="B72" s="2" t="s">
        <v>60</v>
      </c>
      <c r="C72" s="32">
        <v>1</v>
      </c>
      <c r="D72" s="2" t="s">
        <v>61</v>
      </c>
      <c r="E72" s="3">
        <v>1614000781</v>
      </c>
      <c r="F72" s="2" t="s">
        <v>79</v>
      </c>
      <c r="G72" s="4">
        <v>-20000</v>
      </c>
      <c r="H72" s="7">
        <v>0</v>
      </c>
      <c r="I72" s="28"/>
    </row>
    <row r="73" spans="1:9" s="6" customFormat="1" ht="15" customHeight="1" outlineLevel="3">
      <c r="A73" s="1">
        <v>2</v>
      </c>
      <c r="B73" s="2" t="s">
        <v>60</v>
      </c>
      <c r="C73" s="32">
        <v>1</v>
      </c>
      <c r="D73" s="2" t="s">
        <v>61</v>
      </c>
      <c r="E73" s="3">
        <v>1614100750</v>
      </c>
      <c r="F73" s="2" t="s">
        <v>80</v>
      </c>
      <c r="G73" s="4">
        <v>-60000</v>
      </c>
      <c r="H73" s="7">
        <v>-60000</v>
      </c>
      <c r="I73" s="28"/>
    </row>
    <row r="74" spans="1:9" s="6" customFormat="1" ht="15" customHeight="1" outlineLevel="3">
      <c r="A74" s="1">
        <v>2</v>
      </c>
      <c r="B74" s="2" t="s">
        <v>60</v>
      </c>
      <c r="C74" s="32">
        <v>1</v>
      </c>
      <c r="D74" s="2" t="s">
        <v>61</v>
      </c>
      <c r="E74" s="3">
        <v>1617000750</v>
      </c>
      <c r="F74" s="2" t="s">
        <v>81</v>
      </c>
      <c r="G74" s="4">
        <v>-190000</v>
      </c>
      <c r="H74" s="7">
        <v>-190000</v>
      </c>
      <c r="I74" s="28"/>
    </row>
    <row r="75" spans="1:9" s="6" customFormat="1" ht="15" customHeight="1" outlineLevel="3">
      <c r="A75" s="1">
        <v>2</v>
      </c>
      <c r="B75" s="2" t="s">
        <v>60</v>
      </c>
      <c r="C75" s="32">
        <v>1</v>
      </c>
      <c r="D75" s="2" t="s">
        <v>61</v>
      </c>
      <c r="E75" s="3">
        <v>1619000780</v>
      </c>
      <c r="F75" s="2" t="s">
        <v>82</v>
      </c>
      <c r="G75" s="4">
        <v>-30000</v>
      </c>
      <c r="H75" s="7">
        <v>-30000</v>
      </c>
      <c r="I75" s="28"/>
    </row>
    <row r="76" spans="1:9" s="6" customFormat="1" ht="15" customHeight="1" outlineLevel="2">
      <c r="A76" s="8"/>
      <c r="B76" s="9"/>
      <c r="C76" s="33"/>
      <c r="D76" s="10" t="s">
        <v>228</v>
      </c>
      <c r="E76" s="11"/>
      <c r="F76" s="9"/>
      <c r="G76" s="13">
        <f>SUBTOTAL(9,G55:G75)</f>
        <v>-2136000</v>
      </c>
      <c r="H76" s="12">
        <f>SUBTOTAL(9,H55:H75)</f>
        <v>-2074000</v>
      </c>
      <c r="I76" s="28"/>
    </row>
    <row r="77" spans="1:9" s="6" customFormat="1" ht="15" customHeight="1" outlineLevel="3">
      <c r="A77" s="1">
        <v>9</v>
      </c>
      <c r="B77" s="2" t="s">
        <v>60</v>
      </c>
      <c r="C77" s="32">
        <v>1</v>
      </c>
      <c r="D77" s="2" t="s">
        <v>83</v>
      </c>
      <c r="E77" s="3">
        <v>1621000110</v>
      </c>
      <c r="F77" s="2" t="s">
        <v>84</v>
      </c>
      <c r="G77" s="4">
        <v>-377000</v>
      </c>
      <c r="H77" s="7">
        <v>-377000</v>
      </c>
      <c r="I77" s="28"/>
    </row>
    <row r="78" spans="1:9" s="6" customFormat="1" ht="15" customHeight="1" outlineLevel="3">
      <c r="A78" s="1">
        <v>9</v>
      </c>
      <c r="B78" s="2" t="s">
        <v>60</v>
      </c>
      <c r="C78" s="32">
        <v>1</v>
      </c>
      <c r="D78" s="2" t="s">
        <v>83</v>
      </c>
      <c r="E78" s="3">
        <v>1621000210</v>
      </c>
      <c r="F78" s="2" t="s">
        <v>85</v>
      </c>
      <c r="G78" s="4">
        <v>-173000</v>
      </c>
      <c r="H78" s="7">
        <v>-178000</v>
      </c>
      <c r="I78" s="28"/>
    </row>
    <row r="79" spans="1:9" s="6" customFormat="1" ht="15" customHeight="1" outlineLevel="3">
      <c r="A79" s="1">
        <v>2</v>
      </c>
      <c r="B79" s="2" t="s">
        <v>60</v>
      </c>
      <c r="C79" s="32">
        <v>1</v>
      </c>
      <c r="D79" s="2" t="s">
        <v>83</v>
      </c>
      <c r="E79" s="3">
        <v>1621000530</v>
      </c>
      <c r="F79" s="2" t="s">
        <v>86</v>
      </c>
      <c r="G79" s="4">
        <v>-70000</v>
      </c>
      <c r="H79" s="7">
        <v>-75000</v>
      </c>
      <c r="I79" s="28"/>
    </row>
    <row r="80" spans="1:9" s="6" customFormat="1" ht="15" customHeight="1" outlineLevel="3">
      <c r="A80" s="1">
        <v>2</v>
      </c>
      <c r="B80" s="2" t="s">
        <v>60</v>
      </c>
      <c r="C80" s="32">
        <v>1</v>
      </c>
      <c r="D80" s="2" t="s">
        <v>83</v>
      </c>
      <c r="E80" s="3">
        <v>1621100750</v>
      </c>
      <c r="F80" s="2" t="s">
        <v>87</v>
      </c>
      <c r="G80" s="4">
        <v>-200000</v>
      </c>
      <c r="H80" s="7">
        <v>-230000</v>
      </c>
      <c r="I80" s="28"/>
    </row>
    <row r="81" spans="1:9" s="6" customFormat="1" ht="15" customHeight="1" outlineLevel="3">
      <c r="A81" s="1">
        <v>2</v>
      </c>
      <c r="B81" s="2" t="s">
        <v>60</v>
      </c>
      <c r="C81" s="32">
        <v>1</v>
      </c>
      <c r="D81" s="2" t="s">
        <v>83</v>
      </c>
      <c r="E81" s="3">
        <v>1621200750</v>
      </c>
      <c r="F81" s="2" t="s">
        <v>88</v>
      </c>
      <c r="G81" s="4">
        <v>-6000</v>
      </c>
      <c r="H81" s="7">
        <v>0</v>
      </c>
      <c r="I81" s="28"/>
    </row>
    <row r="82" spans="1:9" s="6" customFormat="1" ht="15" customHeight="1" outlineLevel="3">
      <c r="A82" s="1">
        <v>2</v>
      </c>
      <c r="B82" s="2" t="s">
        <v>60</v>
      </c>
      <c r="C82" s="32">
        <v>1</v>
      </c>
      <c r="D82" s="2" t="s">
        <v>83</v>
      </c>
      <c r="E82" s="3">
        <v>1621300750</v>
      </c>
      <c r="F82" s="2" t="s">
        <v>89</v>
      </c>
      <c r="G82" s="4">
        <v>-515000</v>
      </c>
      <c r="H82" s="7">
        <v>-515000</v>
      </c>
      <c r="I82" s="28"/>
    </row>
    <row r="83" spans="1:9" s="6" customFormat="1" ht="15" customHeight="1" outlineLevel="3">
      <c r="A83" s="1">
        <v>2</v>
      </c>
      <c r="B83" s="2" t="s">
        <v>60</v>
      </c>
      <c r="C83" s="32">
        <v>1</v>
      </c>
      <c r="D83" s="2" t="s">
        <v>83</v>
      </c>
      <c r="E83" s="3">
        <v>1623000750</v>
      </c>
      <c r="F83" s="2" t="s">
        <v>90</v>
      </c>
      <c r="G83" s="4">
        <v>-150000</v>
      </c>
      <c r="H83" s="7">
        <f>-130000+10000</f>
        <v>-120000</v>
      </c>
      <c r="I83" s="28"/>
    </row>
    <row r="84" spans="1:9" s="6" customFormat="1" ht="15" customHeight="1" outlineLevel="2">
      <c r="A84" s="8"/>
      <c r="B84" s="9"/>
      <c r="C84" s="33"/>
      <c r="D84" s="10" t="s">
        <v>229</v>
      </c>
      <c r="E84" s="11"/>
      <c r="F84" s="9"/>
      <c r="G84" s="13">
        <f>SUBTOTAL(9,G77:G83)</f>
        <v>-1491000</v>
      </c>
      <c r="H84" s="12">
        <f>SUBTOTAL(9,H77:H83)</f>
        <v>-1495000</v>
      </c>
      <c r="I84" s="28"/>
    </row>
    <row r="85" spans="1:9" s="6" customFormat="1" ht="15" customHeight="1" outlineLevel="3">
      <c r="A85" s="1">
        <v>2</v>
      </c>
      <c r="B85" s="2" t="s">
        <v>60</v>
      </c>
      <c r="C85" s="32">
        <v>1</v>
      </c>
      <c r="D85" s="2" t="s">
        <v>91</v>
      </c>
      <c r="E85" s="3">
        <v>1631000610</v>
      </c>
      <c r="F85" s="2" t="s">
        <v>92</v>
      </c>
      <c r="G85" s="4">
        <v>-35000</v>
      </c>
      <c r="H85" s="7">
        <v>-35000</v>
      </c>
      <c r="I85" s="28"/>
    </row>
    <row r="86" spans="1:9" s="6" customFormat="1" ht="15" customHeight="1" outlineLevel="3">
      <c r="A86" s="1">
        <v>2</v>
      </c>
      <c r="B86" s="2" t="s">
        <v>60</v>
      </c>
      <c r="C86" s="32">
        <v>1</v>
      </c>
      <c r="D86" s="2" t="s">
        <v>91</v>
      </c>
      <c r="E86" s="3">
        <v>1631000611</v>
      </c>
      <c r="F86" s="2" t="s">
        <v>93</v>
      </c>
      <c r="G86" s="4">
        <v>-150000</v>
      </c>
      <c r="H86" s="7">
        <v>-150000</v>
      </c>
      <c r="I86" s="28"/>
    </row>
    <row r="87" spans="1:9" s="6" customFormat="1" ht="15" customHeight="1" outlineLevel="2">
      <c r="A87" s="8"/>
      <c r="B87" s="9"/>
      <c r="C87" s="33"/>
      <c r="D87" s="10" t="s">
        <v>230</v>
      </c>
      <c r="E87" s="11"/>
      <c r="F87" s="9"/>
      <c r="G87" s="13">
        <f>SUBTOTAL(9,G85:G86)</f>
        <v>-185000</v>
      </c>
      <c r="H87" s="12">
        <f>SUBTOTAL(9,H85:H86)</f>
        <v>-185000</v>
      </c>
      <c r="I87" s="28"/>
    </row>
    <row r="88" spans="1:9" s="6" customFormat="1" ht="15" customHeight="1" outlineLevel="3">
      <c r="A88" s="1">
        <v>9</v>
      </c>
      <c r="B88" s="2" t="s">
        <v>60</v>
      </c>
      <c r="C88" s="32">
        <v>4</v>
      </c>
      <c r="D88" s="2" t="s">
        <v>14</v>
      </c>
      <c r="E88" s="3">
        <v>1712200110</v>
      </c>
      <c r="F88" s="2" t="s">
        <v>94</v>
      </c>
      <c r="G88" s="4">
        <v>-121000</v>
      </c>
      <c r="H88" s="7">
        <f>-'[1]סיכומים'!$D$29</f>
        <v>-124000</v>
      </c>
      <c r="I88" s="28"/>
    </row>
    <row r="89" spans="1:9" s="6" customFormat="1" ht="15" customHeight="1" outlineLevel="3">
      <c r="A89" s="1">
        <v>2</v>
      </c>
      <c r="B89" s="2" t="s">
        <v>60</v>
      </c>
      <c r="C89" s="32">
        <v>4</v>
      </c>
      <c r="D89" s="2" t="s">
        <v>14</v>
      </c>
      <c r="E89" s="3">
        <v>1712300750</v>
      </c>
      <c r="F89" s="2" t="s">
        <v>95</v>
      </c>
      <c r="G89" s="4">
        <v>-2362000</v>
      </c>
      <c r="H89" s="7">
        <f>-'[1]סיכומים'!$D$18</f>
        <v>-2307000</v>
      </c>
      <c r="I89" s="28"/>
    </row>
    <row r="90" spans="1:9" s="6" customFormat="1" ht="15" customHeight="1" outlineLevel="3">
      <c r="A90" s="1">
        <v>9</v>
      </c>
      <c r="B90" s="2" t="s">
        <v>60</v>
      </c>
      <c r="C90" s="32">
        <v>4</v>
      </c>
      <c r="D90" s="2" t="s">
        <v>14</v>
      </c>
      <c r="E90" s="3">
        <v>1714000110</v>
      </c>
      <c r="F90" s="2" t="s">
        <v>96</v>
      </c>
      <c r="G90" s="4">
        <v>-71000</v>
      </c>
      <c r="H90" s="7">
        <f>-'[1]עובדים ושכר'!$L$23</f>
        <v>-71000</v>
      </c>
      <c r="I90" s="28"/>
    </row>
    <row r="91" spans="1:9" s="6" customFormat="1" ht="15" customHeight="1" outlineLevel="3">
      <c r="A91" s="1">
        <v>2</v>
      </c>
      <c r="B91" s="2" t="s">
        <v>60</v>
      </c>
      <c r="C91" s="32">
        <v>4</v>
      </c>
      <c r="D91" s="2" t="s">
        <v>14</v>
      </c>
      <c r="E91" s="3">
        <v>1714300750</v>
      </c>
      <c r="F91" s="2" t="s">
        <v>97</v>
      </c>
      <c r="G91" s="4">
        <v>-85000</v>
      </c>
      <c r="H91" s="7">
        <f>-'[1]סיכומים'!$D$34</f>
        <v>-66000</v>
      </c>
      <c r="I91" s="28"/>
    </row>
    <row r="92" spans="1:9" s="6" customFormat="1" ht="15" customHeight="1" outlineLevel="3">
      <c r="A92" s="1">
        <v>2</v>
      </c>
      <c r="B92" s="2" t="s">
        <v>60</v>
      </c>
      <c r="C92" s="32">
        <v>4</v>
      </c>
      <c r="D92" s="2" t="s">
        <v>14</v>
      </c>
      <c r="E92" s="3">
        <v>1715300750</v>
      </c>
      <c r="F92" s="2" t="s">
        <v>98</v>
      </c>
      <c r="G92" s="4">
        <v>-161000</v>
      </c>
      <c r="H92" s="7">
        <f>-'[1]סיכומים'!$D$33-H138</f>
        <v>-136000</v>
      </c>
      <c r="I92" s="28"/>
    </row>
    <row r="93" spans="1:9" s="6" customFormat="1" ht="15" customHeight="1" outlineLevel="2">
      <c r="A93" s="8"/>
      <c r="B93" s="9"/>
      <c r="C93" s="33"/>
      <c r="D93" s="10" t="s">
        <v>215</v>
      </c>
      <c r="E93" s="11"/>
      <c r="F93" s="9"/>
      <c r="G93" s="13">
        <f>SUBTOTAL(9,G88:G92)</f>
        <v>-2800000</v>
      </c>
      <c r="H93" s="12">
        <f>SUBTOTAL(9,H88:H92)</f>
        <v>-2704000</v>
      </c>
      <c r="I93" s="28"/>
    </row>
    <row r="94" spans="1:9" s="6" customFormat="1" ht="15" customHeight="1" outlineLevel="3">
      <c r="A94" s="1">
        <v>2</v>
      </c>
      <c r="B94" s="2" t="s">
        <v>60</v>
      </c>
      <c r="C94" s="32">
        <v>6</v>
      </c>
      <c r="D94" s="2" t="s">
        <v>19</v>
      </c>
      <c r="E94" s="3">
        <v>1722000750</v>
      </c>
      <c r="F94" s="2" t="s">
        <v>99</v>
      </c>
      <c r="G94" s="4">
        <v>-1170000</v>
      </c>
      <c r="H94" s="7">
        <f>-1115000+84000</f>
        <v>-1031000</v>
      </c>
      <c r="I94" s="28"/>
    </row>
    <row r="95" spans="1:9" s="6" customFormat="1" ht="15" customHeight="1" outlineLevel="3">
      <c r="A95" s="1">
        <v>9</v>
      </c>
      <c r="B95" s="2" t="s">
        <v>60</v>
      </c>
      <c r="C95" s="32">
        <v>6</v>
      </c>
      <c r="D95" s="2" t="s">
        <v>19</v>
      </c>
      <c r="E95" s="3">
        <v>1725000110</v>
      </c>
      <c r="F95" s="2" t="s">
        <v>100</v>
      </c>
      <c r="G95" s="4">
        <v>-151000</v>
      </c>
      <c r="H95" s="7">
        <v>-180000</v>
      </c>
      <c r="I95" s="28"/>
    </row>
    <row r="96" spans="1:9" s="6" customFormat="1" ht="15" customHeight="1" outlineLevel="3">
      <c r="A96" s="1">
        <v>2</v>
      </c>
      <c r="B96" s="2" t="s">
        <v>60</v>
      </c>
      <c r="C96" s="32">
        <v>6</v>
      </c>
      <c r="D96" s="2" t="s">
        <v>19</v>
      </c>
      <c r="E96" s="3">
        <v>1725000530</v>
      </c>
      <c r="F96" s="2" t="s">
        <v>101</v>
      </c>
      <c r="G96" s="4">
        <v>-74000</v>
      </c>
      <c r="H96" s="7">
        <v>-70000</v>
      </c>
      <c r="I96" s="28"/>
    </row>
    <row r="97" spans="1:9" s="6" customFormat="1" ht="15" customHeight="1" outlineLevel="3">
      <c r="A97" s="1">
        <v>2</v>
      </c>
      <c r="B97" s="2" t="s">
        <v>60</v>
      </c>
      <c r="C97" s="32">
        <v>6</v>
      </c>
      <c r="D97" s="2" t="s">
        <v>19</v>
      </c>
      <c r="E97" s="3">
        <v>1725000750</v>
      </c>
      <c r="F97" s="2" t="s">
        <v>102</v>
      </c>
      <c r="G97" s="4">
        <v>-30000</v>
      </c>
      <c r="H97" s="7">
        <v>-22000</v>
      </c>
      <c r="I97" s="28"/>
    </row>
    <row r="98" spans="1:9" s="6" customFormat="1" ht="15" customHeight="1" outlineLevel="3">
      <c r="A98" s="1">
        <v>2</v>
      </c>
      <c r="B98" s="2" t="s">
        <v>60</v>
      </c>
      <c r="C98" s="32">
        <v>6</v>
      </c>
      <c r="D98" s="2" t="s">
        <v>19</v>
      </c>
      <c r="E98" s="3">
        <v>1725000780</v>
      </c>
      <c r="F98" s="2" t="s">
        <v>103</v>
      </c>
      <c r="G98" s="4">
        <v>-125000</v>
      </c>
      <c r="H98" s="7">
        <f>-45000+20000</f>
        <v>-25000</v>
      </c>
      <c r="I98" s="28"/>
    </row>
    <row r="99" spans="1:9" s="6" customFormat="1" ht="15" customHeight="1" outlineLevel="3">
      <c r="A99" s="1">
        <v>9</v>
      </c>
      <c r="B99" s="2" t="s">
        <v>60</v>
      </c>
      <c r="C99" s="32">
        <v>6</v>
      </c>
      <c r="D99" s="2" t="s">
        <v>19</v>
      </c>
      <c r="E99" s="3">
        <v>1725100110</v>
      </c>
      <c r="F99" s="2" t="s">
        <v>104</v>
      </c>
      <c r="G99" s="4">
        <v>-75000</v>
      </c>
      <c r="H99" s="7">
        <v>-90000</v>
      </c>
      <c r="I99" s="28"/>
    </row>
    <row r="100" spans="1:9" s="6" customFormat="1" ht="15" customHeight="1" outlineLevel="3">
      <c r="A100" s="1">
        <v>9</v>
      </c>
      <c r="B100" s="2" t="s">
        <v>60</v>
      </c>
      <c r="C100" s="32">
        <v>6</v>
      </c>
      <c r="D100" s="2" t="s">
        <v>19</v>
      </c>
      <c r="E100" s="3">
        <v>1726000110</v>
      </c>
      <c r="F100" s="2" t="s">
        <v>105</v>
      </c>
      <c r="G100" s="4">
        <v>-90000</v>
      </c>
      <c r="H100" s="7">
        <v>-110000</v>
      </c>
      <c r="I100" s="28"/>
    </row>
    <row r="101" spans="1:9" s="6" customFormat="1" ht="15" customHeight="1" outlineLevel="3">
      <c r="A101" s="1">
        <v>2</v>
      </c>
      <c r="B101" s="2" t="s">
        <v>60</v>
      </c>
      <c r="C101" s="32">
        <v>6</v>
      </c>
      <c r="D101" s="2" t="s">
        <v>19</v>
      </c>
      <c r="E101" s="3">
        <v>1726000740</v>
      </c>
      <c r="F101" s="2" t="s">
        <v>106</v>
      </c>
      <c r="G101" s="4">
        <v>-16000</v>
      </c>
      <c r="H101" s="7">
        <v>0</v>
      </c>
      <c r="I101" s="28"/>
    </row>
    <row r="102" spans="1:8" s="6" customFormat="1" ht="15" customHeight="1" outlineLevel="3">
      <c r="A102" s="1">
        <v>2</v>
      </c>
      <c r="B102" s="2" t="s">
        <v>60</v>
      </c>
      <c r="C102" s="32">
        <v>6</v>
      </c>
      <c r="D102" s="2" t="s">
        <v>19</v>
      </c>
      <c r="E102" s="3">
        <v>1726000750</v>
      </c>
      <c r="F102" s="2" t="s">
        <v>107</v>
      </c>
      <c r="G102" s="4">
        <v>-97000</v>
      </c>
      <c r="H102" s="7">
        <v>-104000</v>
      </c>
    </row>
    <row r="103" spans="1:9" s="6" customFormat="1" ht="15" customHeight="1" outlineLevel="2">
      <c r="A103" s="8"/>
      <c r="B103" s="9"/>
      <c r="C103" s="33">
        <v>6</v>
      </c>
      <c r="D103" s="10" t="s">
        <v>216</v>
      </c>
      <c r="E103" s="11"/>
      <c r="F103" s="9"/>
      <c r="G103" s="13">
        <f>SUBTOTAL(9,G94:G102)</f>
        <v>-1828000</v>
      </c>
      <c r="H103" s="12">
        <f>SUBTOTAL(9,H94:H102)</f>
        <v>-1632000</v>
      </c>
      <c r="I103" s="28"/>
    </row>
    <row r="104" spans="1:9" s="6" customFormat="1" ht="15" customHeight="1" outlineLevel="3">
      <c r="A104" s="1">
        <v>2</v>
      </c>
      <c r="B104" s="2" t="s">
        <v>60</v>
      </c>
      <c r="C104" s="32">
        <v>7</v>
      </c>
      <c r="D104" s="2" t="s">
        <v>24</v>
      </c>
      <c r="E104" s="3">
        <v>1730000540</v>
      </c>
      <c r="F104" s="2" t="s">
        <v>108</v>
      </c>
      <c r="G104" s="4">
        <v>-10000</v>
      </c>
      <c r="H104" s="7">
        <v>0</v>
      </c>
      <c r="I104" s="28"/>
    </row>
    <row r="105" spans="1:9" s="6" customFormat="1" ht="15" customHeight="1" outlineLevel="3">
      <c r="A105" s="1">
        <v>2</v>
      </c>
      <c r="B105" s="2" t="s">
        <v>60</v>
      </c>
      <c r="C105" s="32">
        <v>7</v>
      </c>
      <c r="D105" s="2" t="s">
        <v>24</v>
      </c>
      <c r="E105" s="3">
        <v>1730000570</v>
      </c>
      <c r="F105" s="2" t="s">
        <v>109</v>
      </c>
      <c r="G105" s="4">
        <v>-599000</v>
      </c>
      <c r="H105" s="7">
        <v>-485000</v>
      </c>
      <c r="I105" s="28"/>
    </row>
    <row r="106" spans="1:9" s="6" customFormat="1" ht="15" customHeight="1" outlineLevel="3">
      <c r="A106" s="1">
        <v>2</v>
      </c>
      <c r="B106" s="2" t="s">
        <v>60</v>
      </c>
      <c r="C106" s="32">
        <v>7</v>
      </c>
      <c r="D106" s="2" t="s">
        <v>24</v>
      </c>
      <c r="E106" s="3">
        <v>1730000750</v>
      </c>
      <c r="F106" s="2" t="s">
        <v>110</v>
      </c>
      <c r="G106" s="4">
        <v>-800000</v>
      </c>
      <c r="H106" s="7">
        <v>-800000</v>
      </c>
      <c r="I106" s="28"/>
    </row>
    <row r="107" spans="1:9" s="6" customFormat="1" ht="15" customHeight="1" outlineLevel="3">
      <c r="A107" s="1">
        <v>9</v>
      </c>
      <c r="B107" s="2" t="s">
        <v>60</v>
      </c>
      <c r="C107" s="32">
        <v>7</v>
      </c>
      <c r="D107" s="2" t="s">
        <v>24</v>
      </c>
      <c r="E107" s="3">
        <v>1731000110</v>
      </c>
      <c r="F107" s="2" t="s">
        <v>111</v>
      </c>
      <c r="G107" s="4">
        <v>-345000</v>
      </c>
      <c r="H107" s="7">
        <v>-325000</v>
      </c>
      <c r="I107" s="28"/>
    </row>
    <row r="108" spans="1:9" s="6" customFormat="1" ht="15" customHeight="1" outlineLevel="3">
      <c r="A108" s="1">
        <v>2</v>
      </c>
      <c r="B108" s="2" t="s">
        <v>60</v>
      </c>
      <c r="C108" s="32">
        <v>7</v>
      </c>
      <c r="D108" s="2" t="s">
        <v>24</v>
      </c>
      <c r="E108" s="3">
        <v>1731000530</v>
      </c>
      <c r="F108" s="2" t="s">
        <v>112</v>
      </c>
      <c r="G108" s="4">
        <v>-70000</v>
      </c>
      <c r="H108" s="7">
        <v>-70000</v>
      </c>
      <c r="I108" s="28"/>
    </row>
    <row r="109" spans="1:9" s="6" customFormat="1" ht="15" customHeight="1" outlineLevel="3">
      <c r="A109" s="1">
        <v>9</v>
      </c>
      <c r="B109" s="2" t="s">
        <v>60</v>
      </c>
      <c r="C109" s="32">
        <v>7</v>
      </c>
      <c r="D109" s="2" t="s">
        <v>24</v>
      </c>
      <c r="E109" s="3">
        <v>1731100110</v>
      </c>
      <c r="F109" s="2" t="s">
        <v>113</v>
      </c>
      <c r="G109" s="4">
        <v>-187000</v>
      </c>
      <c r="H109" s="7">
        <v>-192000</v>
      </c>
      <c r="I109" s="28"/>
    </row>
    <row r="110" spans="1:9" s="6" customFormat="1" ht="15" customHeight="1" outlineLevel="3">
      <c r="A110" s="1">
        <v>2</v>
      </c>
      <c r="B110" s="2" t="s">
        <v>60</v>
      </c>
      <c r="C110" s="32">
        <v>7</v>
      </c>
      <c r="D110" s="2" t="s">
        <v>24</v>
      </c>
      <c r="E110" s="3">
        <v>1731100750</v>
      </c>
      <c r="F110" s="2" t="s">
        <v>114</v>
      </c>
      <c r="G110" s="4">
        <v>-500000</v>
      </c>
      <c r="H110" s="7">
        <v>-200000</v>
      </c>
      <c r="I110" s="28"/>
    </row>
    <row r="111" spans="1:8" s="6" customFormat="1" ht="15" customHeight="1" outlineLevel="3">
      <c r="A111" s="1">
        <v>9</v>
      </c>
      <c r="B111" s="2" t="s">
        <v>60</v>
      </c>
      <c r="C111" s="32">
        <v>7</v>
      </c>
      <c r="D111" s="2" t="s">
        <v>24</v>
      </c>
      <c r="E111" s="3">
        <v>1731120110</v>
      </c>
      <c r="F111" s="2" t="s">
        <v>115</v>
      </c>
      <c r="G111" s="4">
        <v>-175000</v>
      </c>
      <c r="H111" s="7">
        <v>-180000</v>
      </c>
    </row>
    <row r="112" spans="1:9" s="6" customFormat="1" ht="15" customHeight="1" outlineLevel="3">
      <c r="A112" s="1">
        <v>9</v>
      </c>
      <c r="B112" s="2" t="s">
        <v>60</v>
      </c>
      <c r="C112" s="32">
        <v>7</v>
      </c>
      <c r="D112" s="2" t="s">
        <v>24</v>
      </c>
      <c r="E112" s="3">
        <v>1731200110</v>
      </c>
      <c r="F112" s="2" t="s">
        <v>116</v>
      </c>
      <c r="G112" s="4">
        <v>-65000</v>
      </c>
      <c r="H112" s="7">
        <v>-65000</v>
      </c>
      <c r="I112" s="28"/>
    </row>
    <row r="113" spans="1:9" s="6" customFormat="1" ht="15" customHeight="1" outlineLevel="3">
      <c r="A113" s="1">
        <v>2</v>
      </c>
      <c r="B113" s="2" t="s">
        <v>60</v>
      </c>
      <c r="C113" s="32">
        <v>7</v>
      </c>
      <c r="D113" s="2" t="s">
        <v>24</v>
      </c>
      <c r="E113" s="3">
        <v>1731200750</v>
      </c>
      <c r="F113" s="2" t="s">
        <v>117</v>
      </c>
      <c r="G113" s="4">
        <v>-600000</v>
      </c>
      <c r="H113" s="7">
        <v>-600000</v>
      </c>
      <c r="I113" s="28"/>
    </row>
    <row r="114" spans="1:9" s="6" customFormat="1" ht="15" customHeight="1" outlineLevel="3">
      <c r="A114" s="1">
        <v>2</v>
      </c>
      <c r="B114" s="2" t="s">
        <v>60</v>
      </c>
      <c r="C114" s="32">
        <v>7</v>
      </c>
      <c r="D114" s="2" t="s">
        <v>24</v>
      </c>
      <c r="E114" s="3">
        <v>1731200930</v>
      </c>
      <c r="F114" s="2" t="s">
        <v>118</v>
      </c>
      <c r="G114" s="4">
        <v>-80000</v>
      </c>
      <c r="H114" s="7">
        <v>0</v>
      </c>
      <c r="I114" s="28"/>
    </row>
    <row r="115" spans="1:9" s="6" customFormat="1" ht="15" customHeight="1" outlineLevel="3">
      <c r="A115" s="1">
        <v>9</v>
      </c>
      <c r="B115" s="2" t="s">
        <v>60</v>
      </c>
      <c r="C115" s="32">
        <v>7</v>
      </c>
      <c r="D115" s="2" t="s">
        <v>24</v>
      </c>
      <c r="E115" s="3">
        <v>1731300110</v>
      </c>
      <c r="F115" s="2" t="s">
        <v>119</v>
      </c>
      <c r="G115" s="4">
        <v>-365000</v>
      </c>
      <c r="H115" s="7">
        <v>-160000</v>
      </c>
      <c r="I115" s="28"/>
    </row>
    <row r="116" spans="1:9" s="6" customFormat="1" ht="15" customHeight="1" outlineLevel="3">
      <c r="A116" s="1">
        <v>2</v>
      </c>
      <c r="B116" s="2" t="s">
        <v>60</v>
      </c>
      <c r="C116" s="32">
        <v>7</v>
      </c>
      <c r="D116" s="2" t="s">
        <v>24</v>
      </c>
      <c r="E116" s="3">
        <v>1731300750</v>
      </c>
      <c r="F116" s="2" t="s">
        <v>120</v>
      </c>
      <c r="G116" s="4">
        <v>-324000</v>
      </c>
      <c r="H116" s="7">
        <f>-610000+350000</f>
        <v>-260000</v>
      </c>
      <c r="I116" s="28"/>
    </row>
    <row r="117" spans="1:9" s="6" customFormat="1" ht="15" customHeight="1" outlineLevel="3">
      <c r="A117" s="1">
        <v>2</v>
      </c>
      <c r="B117" s="2" t="s">
        <v>60</v>
      </c>
      <c r="C117" s="32">
        <v>7</v>
      </c>
      <c r="D117" s="2" t="s">
        <v>24</v>
      </c>
      <c r="E117" s="3">
        <v>1731400750</v>
      </c>
      <c r="F117" s="2" t="s">
        <v>121</v>
      </c>
      <c r="G117" s="4">
        <v>-185000</v>
      </c>
      <c r="H117" s="7">
        <f>-'[1]סיכומים'!$G$8</f>
        <v>-188000</v>
      </c>
      <c r="I117" s="28"/>
    </row>
    <row r="118" spans="1:9" s="6" customFormat="1" ht="15" customHeight="1" outlineLevel="3">
      <c r="A118" s="1">
        <v>2</v>
      </c>
      <c r="B118" s="2" t="s">
        <v>60</v>
      </c>
      <c r="C118" s="32">
        <v>7</v>
      </c>
      <c r="D118" s="2" t="s">
        <v>24</v>
      </c>
      <c r="E118" s="3">
        <v>1731500750</v>
      </c>
      <c r="F118" s="2" t="s">
        <v>122</v>
      </c>
      <c r="G118" s="4">
        <v>-200000</v>
      </c>
      <c r="H118" s="7">
        <v>0</v>
      </c>
      <c r="I118" s="28"/>
    </row>
    <row r="119" spans="1:9" s="6" customFormat="1" ht="15" customHeight="1" outlineLevel="3">
      <c r="A119" s="1">
        <v>2</v>
      </c>
      <c r="B119" s="2" t="s">
        <v>60</v>
      </c>
      <c r="C119" s="32">
        <v>7</v>
      </c>
      <c r="D119" s="2" t="s">
        <v>24</v>
      </c>
      <c r="E119" s="3">
        <v>1731500780</v>
      </c>
      <c r="F119" s="2" t="s">
        <v>123</v>
      </c>
      <c r="G119" s="4">
        <v>-20000</v>
      </c>
      <c r="H119" s="7">
        <v>-4000</v>
      </c>
      <c r="I119" s="28"/>
    </row>
    <row r="120" spans="1:16" s="6" customFormat="1" ht="21.75" customHeight="1" outlineLevel="3">
      <c r="A120" s="1"/>
      <c r="B120" s="2" t="s">
        <v>60</v>
      </c>
      <c r="C120" s="32">
        <v>7</v>
      </c>
      <c r="D120" s="2" t="s">
        <v>24</v>
      </c>
      <c r="E120" s="3">
        <v>1731600110</v>
      </c>
      <c r="F120" s="2" t="s">
        <v>115</v>
      </c>
      <c r="G120" s="4">
        <v>-300000</v>
      </c>
      <c r="H120" s="7">
        <f>-450000+100000</f>
        <v>-350000</v>
      </c>
      <c r="P120" s="37"/>
    </row>
    <row r="121" spans="1:9" s="6" customFormat="1" ht="15" customHeight="1" outlineLevel="3">
      <c r="A121" s="1">
        <v>2</v>
      </c>
      <c r="B121" s="2" t="s">
        <v>60</v>
      </c>
      <c r="C121" s="32">
        <v>7</v>
      </c>
      <c r="D121" s="2" t="s">
        <v>24</v>
      </c>
      <c r="E121" s="3">
        <v>1731600750</v>
      </c>
      <c r="F121" s="2" t="s">
        <v>124</v>
      </c>
      <c r="G121" s="4">
        <v>-130000</v>
      </c>
      <c r="H121" s="7">
        <v>-120000</v>
      </c>
      <c r="I121" s="28"/>
    </row>
    <row r="122" spans="1:9" s="6" customFormat="1" ht="15" customHeight="1" outlineLevel="3">
      <c r="A122" s="1">
        <v>2</v>
      </c>
      <c r="B122" s="2" t="s">
        <v>60</v>
      </c>
      <c r="C122" s="32">
        <v>7</v>
      </c>
      <c r="D122" s="2" t="s">
        <v>24</v>
      </c>
      <c r="E122" s="3">
        <v>1731700780</v>
      </c>
      <c r="F122" s="2" t="s">
        <v>125</v>
      </c>
      <c r="G122" s="4">
        <v>-500000</v>
      </c>
      <c r="H122" s="7">
        <v>-500000</v>
      </c>
      <c r="I122" s="28"/>
    </row>
    <row r="123" spans="1:9" s="6" customFormat="1" ht="15" customHeight="1" outlineLevel="3">
      <c r="A123" s="1">
        <v>2</v>
      </c>
      <c r="B123" s="2" t="s">
        <v>60</v>
      </c>
      <c r="C123" s="32">
        <v>7</v>
      </c>
      <c r="D123" s="2" t="s">
        <v>24</v>
      </c>
      <c r="E123" s="3">
        <v>1731800750</v>
      </c>
      <c r="F123" s="2" t="s">
        <v>126</v>
      </c>
      <c r="G123" s="4">
        <v>-450000</v>
      </c>
      <c r="H123" s="7">
        <f>-500000</f>
        <v>-500000</v>
      </c>
      <c r="I123" s="28"/>
    </row>
    <row r="124" spans="1:9" s="6" customFormat="1" ht="30" outlineLevel="3">
      <c r="A124" s="1">
        <v>2</v>
      </c>
      <c r="B124" s="2" t="s">
        <v>60</v>
      </c>
      <c r="C124" s="32">
        <v>7</v>
      </c>
      <c r="D124" s="2" t="s">
        <v>24</v>
      </c>
      <c r="E124" s="3">
        <v>1731900750</v>
      </c>
      <c r="F124" s="2" t="s">
        <v>127</v>
      </c>
      <c r="G124" s="4">
        <v>-435000</v>
      </c>
      <c r="H124" s="7">
        <f>-400000-50000</f>
        <v>-450000</v>
      </c>
      <c r="I124" s="29"/>
    </row>
    <row r="125" spans="1:9" s="6" customFormat="1" ht="15" customHeight="1" outlineLevel="3">
      <c r="A125" s="1">
        <v>2</v>
      </c>
      <c r="B125" s="2" t="s">
        <v>60</v>
      </c>
      <c r="C125" s="32">
        <v>7</v>
      </c>
      <c r="D125" s="2" t="s">
        <v>24</v>
      </c>
      <c r="E125" s="3">
        <v>1732300750</v>
      </c>
      <c r="F125" s="2" t="s">
        <v>128</v>
      </c>
      <c r="G125" s="4">
        <v>-950000</v>
      </c>
      <c r="H125" s="7">
        <f>-800000+450000-150000-50000</f>
        <v>-550000</v>
      </c>
      <c r="I125" s="28"/>
    </row>
    <row r="126" spans="1:9" s="6" customFormat="1" ht="21" customHeight="1" outlineLevel="3">
      <c r="A126" s="1">
        <v>2</v>
      </c>
      <c r="B126" s="2" t="s">
        <v>60</v>
      </c>
      <c r="C126" s="32">
        <v>7</v>
      </c>
      <c r="D126" s="2" t="s">
        <v>24</v>
      </c>
      <c r="E126" s="3">
        <v>1732500750</v>
      </c>
      <c r="F126" s="2" t="s">
        <v>129</v>
      </c>
      <c r="G126" s="4">
        <v>-200000</v>
      </c>
      <c r="H126" s="7">
        <v>0</v>
      </c>
      <c r="I126" s="25"/>
    </row>
    <row r="127" spans="1:9" s="6" customFormat="1" ht="15" customHeight="1" outlineLevel="3">
      <c r="A127" s="1">
        <v>2</v>
      </c>
      <c r="B127" s="2" t="s">
        <v>60</v>
      </c>
      <c r="C127" s="32">
        <v>7</v>
      </c>
      <c r="D127" s="2" t="s">
        <v>24</v>
      </c>
      <c r="E127" s="3">
        <v>1734100521</v>
      </c>
      <c r="F127" s="2" t="s">
        <v>130</v>
      </c>
      <c r="G127" s="4">
        <v>-50000</v>
      </c>
      <c r="H127" s="7">
        <v>0</v>
      </c>
      <c r="I127" s="28"/>
    </row>
    <row r="128" spans="1:8" s="6" customFormat="1" ht="15" customHeight="1" outlineLevel="3">
      <c r="A128" s="1">
        <v>2</v>
      </c>
      <c r="B128" s="2" t="s">
        <v>60</v>
      </c>
      <c r="C128" s="32">
        <v>4</v>
      </c>
      <c r="D128" s="2" t="s">
        <v>24</v>
      </c>
      <c r="E128" s="3">
        <v>1735200420</v>
      </c>
      <c r="F128" s="2" t="s">
        <v>131</v>
      </c>
      <c r="G128" s="4">
        <f>-364000-30000</f>
        <v>-394000</v>
      </c>
      <c r="H128" s="7">
        <f>-'[1]סיכומים'!$D$6</f>
        <v>-339000</v>
      </c>
    </row>
    <row r="129" spans="1:9" s="6" customFormat="1" ht="15" customHeight="1" outlineLevel="3">
      <c r="A129" s="1">
        <v>2</v>
      </c>
      <c r="B129" s="2" t="s">
        <v>60</v>
      </c>
      <c r="C129" s="32">
        <v>7</v>
      </c>
      <c r="D129" s="2" t="s">
        <v>24</v>
      </c>
      <c r="E129" s="3">
        <v>1735410750</v>
      </c>
      <c r="F129" s="2" t="s">
        <v>132</v>
      </c>
      <c r="G129" s="4">
        <v>-30000</v>
      </c>
      <c r="H129" s="7">
        <v>0</v>
      </c>
      <c r="I129" s="28"/>
    </row>
    <row r="130" spans="1:9" s="6" customFormat="1" ht="15" customHeight="1" outlineLevel="3">
      <c r="A130" s="1">
        <v>2</v>
      </c>
      <c r="B130" s="2" t="s">
        <v>60</v>
      </c>
      <c r="C130" s="32">
        <v>4</v>
      </c>
      <c r="D130" s="2" t="s">
        <v>24</v>
      </c>
      <c r="E130" s="3">
        <v>1735500530</v>
      </c>
      <c r="F130" s="2" t="s">
        <v>133</v>
      </c>
      <c r="G130" s="4">
        <v>-540000</v>
      </c>
      <c r="H130" s="7">
        <f>-'[1]סיכומים'!$D$17</f>
        <v>-385000</v>
      </c>
      <c r="I130" s="28"/>
    </row>
    <row r="131" spans="1:9" s="6" customFormat="1" ht="15" customHeight="1" outlineLevel="2">
      <c r="A131" s="8"/>
      <c r="B131" s="9"/>
      <c r="C131" s="33"/>
      <c r="D131" s="10" t="s">
        <v>217</v>
      </c>
      <c r="E131" s="11"/>
      <c r="F131" s="9"/>
      <c r="G131" s="13">
        <f>SUBTOTAL(9,G104:G130)</f>
        <v>-8504000</v>
      </c>
      <c r="H131" s="12">
        <f>SUBTOTAL(9,H104:H130)</f>
        <v>-6723000</v>
      </c>
      <c r="I131" s="28"/>
    </row>
    <row r="132" spans="1:9" s="6" customFormat="1" ht="15" customHeight="1" outlineLevel="3">
      <c r="A132" s="1">
        <v>9</v>
      </c>
      <c r="B132" s="2" t="s">
        <v>60</v>
      </c>
      <c r="C132" s="32">
        <v>4</v>
      </c>
      <c r="D132" s="2" t="s">
        <v>26</v>
      </c>
      <c r="E132" s="3">
        <v>1741000110</v>
      </c>
      <c r="F132" s="2" t="s">
        <v>134</v>
      </c>
      <c r="G132" s="4">
        <v>-270000</v>
      </c>
      <c r="H132" s="7">
        <f>-'[1]עובדים ושכר'!$L$7</f>
        <v>-270000</v>
      </c>
      <c r="I132" s="28"/>
    </row>
    <row r="133" spans="1:9" s="6" customFormat="1" ht="15" customHeight="1" outlineLevel="3">
      <c r="A133" s="1">
        <v>9</v>
      </c>
      <c r="B133" s="2" t="s">
        <v>60</v>
      </c>
      <c r="C133" s="32">
        <v>4</v>
      </c>
      <c r="D133" s="2" t="s">
        <v>26</v>
      </c>
      <c r="E133" s="3">
        <v>1741000210</v>
      </c>
      <c r="F133" s="2" t="s">
        <v>135</v>
      </c>
      <c r="G133" s="4">
        <f>-407000</f>
        <v>-407000</v>
      </c>
      <c r="H133" s="7">
        <f>-'[1]סיכומים'!$D$23</f>
        <v>-410000</v>
      </c>
      <c r="I133" s="28"/>
    </row>
    <row r="134" spans="1:9" s="6" customFormat="1" ht="15" customHeight="1" outlineLevel="3">
      <c r="A134" s="1"/>
      <c r="B134" s="2"/>
      <c r="C134" s="32">
        <v>4</v>
      </c>
      <c r="D134" s="2" t="s">
        <v>26</v>
      </c>
      <c r="E134" s="3">
        <v>1742100110</v>
      </c>
      <c r="F134" s="2" t="s">
        <v>236</v>
      </c>
      <c r="G134" s="4">
        <v>-177000</v>
      </c>
      <c r="H134" s="7">
        <f>-'[1]עובדים ושכר'!$J$20</f>
        <v>-208000</v>
      </c>
      <c r="I134" s="28"/>
    </row>
    <row r="135" spans="1:9" s="6" customFormat="1" ht="15" customHeight="1" outlineLevel="3">
      <c r="A135" s="1">
        <v>9</v>
      </c>
      <c r="B135" s="2" t="s">
        <v>60</v>
      </c>
      <c r="C135" s="32">
        <v>4</v>
      </c>
      <c r="D135" s="2" t="s">
        <v>26</v>
      </c>
      <c r="E135" s="3">
        <v>1742000110</v>
      </c>
      <c r="F135" s="2" t="s">
        <v>136</v>
      </c>
      <c r="G135" s="4">
        <f>-360000-G134</f>
        <v>-183000</v>
      </c>
      <c r="H135" s="7">
        <f>-'[1]עובדים ושכר'!$J$17</f>
        <v>-183000</v>
      </c>
      <c r="I135" s="28"/>
    </row>
    <row r="136" spans="1:9" s="6" customFormat="1" ht="15" customHeight="1" outlineLevel="3">
      <c r="A136" s="1">
        <v>2</v>
      </c>
      <c r="B136" s="2" t="s">
        <v>60</v>
      </c>
      <c r="C136" s="32">
        <v>4</v>
      </c>
      <c r="D136" s="2" t="s">
        <v>26</v>
      </c>
      <c r="E136" s="3">
        <v>1742000432</v>
      </c>
      <c r="F136" s="2" t="s">
        <v>137</v>
      </c>
      <c r="G136" s="4">
        <v>-210000</v>
      </c>
      <c r="H136" s="7">
        <f>-'[1]סיכומים'!$D$7</f>
        <v>-230000</v>
      </c>
      <c r="I136" s="28"/>
    </row>
    <row r="137" spans="1:9" s="6" customFormat="1" ht="15" customHeight="1" outlineLevel="3">
      <c r="A137" s="1">
        <v>2</v>
      </c>
      <c r="B137" s="2" t="s">
        <v>60</v>
      </c>
      <c r="C137" s="32">
        <v>4</v>
      </c>
      <c r="D137" s="2" t="s">
        <v>26</v>
      </c>
      <c r="E137" s="3">
        <v>1742000781</v>
      </c>
      <c r="F137" s="2" t="s">
        <v>138</v>
      </c>
      <c r="G137" s="4">
        <v>-131000</v>
      </c>
      <c r="H137" s="7">
        <f>-'[1]סיכומים'!$D$19</f>
        <v>-115000</v>
      </c>
      <c r="I137" s="28"/>
    </row>
    <row r="138" spans="1:9" s="6" customFormat="1" ht="15" customHeight="1" outlineLevel="3">
      <c r="A138" s="1">
        <v>2</v>
      </c>
      <c r="B138" s="2" t="s">
        <v>60</v>
      </c>
      <c r="C138" s="32">
        <v>4</v>
      </c>
      <c r="D138" s="2" t="s">
        <v>26</v>
      </c>
      <c r="E138" s="3">
        <v>1742100750</v>
      </c>
      <c r="F138" s="2" t="s">
        <v>139</v>
      </c>
      <c r="G138" s="4">
        <v>-48000</v>
      </c>
      <c r="H138" s="7">
        <f>-'[1]איכות הסביבה'!$J$30</f>
        <v>-50000</v>
      </c>
      <c r="I138" s="28"/>
    </row>
    <row r="139" spans="1:9" s="6" customFormat="1" ht="15" customHeight="1" outlineLevel="3">
      <c r="A139" s="1">
        <v>2</v>
      </c>
      <c r="B139" s="2" t="s">
        <v>60</v>
      </c>
      <c r="C139" s="32">
        <v>4</v>
      </c>
      <c r="D139" s="2" t="s">
        <v>26</v>
      </c>
      <c r="E139" s="3">
        <v>1743100431</v>
      </c>
      <c r="F139" s="2" t="s">
        <v>140</v>
      </c>
      <c r="G139" s="4">
        <v>-310000</v>
      </c>
      <c r="H139" s="7">
        <f>-'[1]סיכומים'!$D$36</f>
        <v>-290000</v>
      </c>
      <c r="I139" s="28"/>
    </row>
    <row r="140" spans="1:9" s="6" customFormat="1" ht="15" customHeight="1" outlineLevel="3">
      <c r="A140" s="1">
        <v>2</v>
      </c>
      <c r="B140" s="2" t="s">
        <v>60</v>
      </c>
      <c r="C140" s="32">
        <v>4</v>
      </c>
      <c r="D140" s="2" t="s">
        <v>26</v>
      </c>
      <c r="E140" s="3">
        <v>1743100750</v>
      </c>
      <c r="F140" s="2" t="s">
        <v>141</v>
      </c>
      <c r="G140" s="4">
        <f>-303000+30000</f>
        <v>-273000</v>
      </c>
      <c r="H140" s="7">
        <f>-'[1]סיכומים'!$D$11</f>
        <v>-267000</v>
      </c>
      <c r="I140" s="28"/>
    </row>
    <row r="141" spans="1:9" s="6" customFormat="1" ht="15" customHeight="1" outlineLevel="3">
      <c r="A141" s="1">
        <v>2</v>
      </c>
      <c r="B141" s="2" t="s">
        <v>60</v>
      </c>
      <c r="C141" s="32">
        <v>7</v>
      </c>
      <c r="D141" s="2" t="s">
        <v>26</v>
      </c>
      <c r="E141" s="3">
        <v>1745000810</v>
      </c>
      <c r="F141" s="2" t="s">
        <v>142</v>
      </c>
      <c r="G141" s="4">
        <v>-21000</v>
      </c>
      <c r="H141" s="7">
        <v>-25000</v>
      </c>
      <c r="I141" s="28"/>
    </row>
    <row r="142" spans="1:9" s="6" customFormat="1" ht="15" customHeight="1" outlineLevel="3">
      <c r="A142" s="1">
        <v>2</v>
      </c>
      <c r="B142" s="2" t="s">
        <v>60</v>
      </c>
      <c r="C142" s="32">
        <v>4</v>
      </c>
      <c r="D142" s="2" t="s">
        <v>26</v>
      </c>
      <c r="E142" s="3">
        <v>1746000750</v>
      </c>
      <c r="F142" s="2" t="s">
        <v>143</v>
      </c>
      <c r="G142" s="4">
        <v>-770000</v>
      </c>
      <c r="H142" s="7">
        <f>-'[1]סיכומים'!$D$9</f>
        <v>-769000</v>
      </c>
      <c r="I142" s="28"/>
    </row>
    <row r="143" spans="1:9" s="6" customFormat="1" ht="15" customHeight="1" outlineLevel="3">
      <c r="A143" s="1">
        <v>2</v>
      </c>
      <c r="B143" s="2" t="s">
        <v>60</v>
      </c>
      <c r="C143" s="32">
        <v>4</v>
      </c>
      <c r="D143" s="2" t="s">
        <v>26</v>
      </c>
      <c r="E143" s="3">
        <v>1746100750</v>
      </c>
      <c r="F143" s="2" t="s">
        <v>144</v>
      </c>
      <c r="G143" s="4">
        <v>-2010000</v>
      </c>
      <c r="H143" s="7">
        <f>-'[1]סיכומים'!$D$16+0</f>
        <v>-2055000</v>
      </c>
      <c r="I143" s="28"/>
    </row>
    <row r="144" spans="1:9" s="6" customFormat="1" ht="15" customHeight="1" outlineLevel="2">
      <c r="A144" s="8"/>
      <c r="B144" s="9"/>
      <c r="C144" s="33"/>
      <c r="D144" s="10" t="s">
        <v>218</v>
      </c>
      <c r="E144" s="11"/>
      <c r="F144" s="9"/>
      <c r="G144" s="13">
        <f>SUBTOTAL(9,G132:G143)</f>
        <v>-4810000</v>
      </c>
      <c r="H144" s="12">
        <f>SUBTOTAL(9,H132:H143)</f>
        <v>-4872000</v>
      </c>
      <c r="I144" s="28"/>
    </row>
    <row r="145" spans="1:8" s="6" customFormat="1" ht="23.25" customHeight="1" outlineLevel="3">
      <c r="A145" s="1">
        <v>2</v>
      </c>
      <c r="B145" s="2" t="s">
        <v>60</v>
      </c>
      <c r="C145" s="32">
        <v>1</v>
      </c>
      <c r="D145" s="2" t="s">
        <v>28</v>
      </c>
      <c r="E145" s="3">
        <v>1769000440</v>
      </c>
      <c r="F145" s="2" t="s">
        <v>145</v>
      </c>
      <c r="G145" s="4">
        <v>-540000</v>
      </c>
      <c r="H145" s="7">
        <f>-400000+35000</f>
        <v>-365000</v>
      </c>
    </row>
    <row r="146" spans="1:9" s="6" customFormat="1" ht="15" customHeight="1" outlineLevel="2">
      <c r="A146" s="8"/>
      <c r="B146" s="9"/>
      <c r="C146" s="33"/>
      <c r="D146" s="10" t="s">
        <v>219</v>
      </c>
      <c r="E146" s="11"/>
      <c r="F146" s="9"/>
      <c r="G146" s="13">
        <f>SUBTOTAL(9,G145:G145)</f>
        <v>-540000</v>
      </c>
      <c r="H146" s="12">
        <f>SUBTOTAL(9,H145:H145)</f>
        <v>-365000</v>
      </c>
      <c r="I146" s="28"/>
    </row>
    <row r="147" spans="1:9" s="6" customFormat="1" ht="15" customHeight="1" outlineLevel="3">
      <c r="A147" s="1">
        <v>9</v>
      </c>
      <c r="B147" s="2" t="s">
        <v>60</v>
      </c>
      <c r="C147" s="32">
        <v>5</v>
      </c>
      <c r="D147" s="2" t="s">
        <v>31</v>
      </c>
      <c r="E147" s="3">
        <v>1781000110</v>
      </c>
      <c r="F147" s="2" t="s">
        <v>146</v>
      </c>
      <c r="G147" s="4">
        <v>-200000</v>
      </c>
      <c r="H147" s="7">
        <v>-195000</v>
      </c>
      <c r="I147" s="28"/>
    </row>
    <row r="148" spans="1:9" s="6" customFormat="1" ht="15" customHeight="1" outlineLevel="3">
      <c r="A148" s="1">
        <v>9</v>
      </c>
      <c r="B148" s="2" t="s">
        <v>60</v>
      </c>
      <c r="C148" s="32">
        <v>5</v>
      </c>
      <c r="D148" s="2" t="s">
        <v>31</v>
      </c>
      <c r="E148" s="3">
        <v>1781000210</v>
      </c>
      <c r="F148" s="2" t="s">
        <v>147</v>
      </c>
      <c r="G148" s="4">
        <v>-320000</v>
      </c>
      <c r="H148" s="7">
        <v>-335000</v>
      </c>
      <c r="I148" s="28"/>
    </row>
    <row r="149" spans="1:9" s="6" customFormat="1" ht="15" customHeight="1" outlineLevel="3">
      <c r="A149" s="1">
        <v>2</v>
      </c>
      <c r="B149" s="2" t="s">
        <v>60</v>
      </c>
      <c r="C149" s="32">
        <v>5</v>
      </c>
      <c r="D149" s="2" t="s">
        <v>31</v>
      </c>
      <c r="E149" s="3">
        <v>1781000750</v>
      </c>
      <c r="F149" s="2" t="s">
        <v>148</v>
      </c>
      <c r="G149" s="4">
        <v>-350000</v>
      </c>
      <c r="H149" s="7">
        <v>-320000</v>
      </c>
      <c r="I149" s="28"/>
    </row>
    <row r="150" spans="1:9" s="6" customFormat="1" ht="15" customHeight="1" outlineLevel="3">
      <c r="A150" s="1">
        <v>2</v>
      </c>
      <c r="B150" s="2" t="s">
        <v>60</v>
      </c>
      <c r="C150" s="32">
        <v>5</v>
      </c>
      <c r="D150" s="2" t="s">
        <v>31</v>
      </c>
      <c r="E150" s="3">
        <v>1781000780</v>
      </c>
      <c r="F150" s="2" t="s">
        <v>149</v>
      </c>
      <c r="G150" s="4">
        <v>-10000</v>
      </c>
      <c r="H150" s="7">
        <v>0</v>
      </c>
      <c r="I150" s="28"/>
    </row>
    <row r="151" spans="1:9" s="6" customFormat="1" ht="15" customHeight="1" outlineLevel="3">
      <c r="A151" s="1">
        <v>2</v>
      </c>
      <c r="B151" s="2" t="s">
        <v>60</v>
      </c>
      <c r="C151" s="32">
        <v>5</v>
      </c>
      <c r="D151" s="2" t="s">
        <v>31</v>
      </c>
      <c r="E151" s="3">
        <v>1781000940</v>
      </c>
      <c r="F151" s="2" t="s">
        <v>150</v>
      </c>
      <c r="G151" s="4">
        <v>-2000</v>
      </c>
      <c r="H151" s="7">
        <v>-2000</v>
      </c>
      <c r="I151" s="28"/>
    </row>
    <row r="152" spans="1:9" s="6" customFormat="1" ht="15" customHeight="1" outlineLevel="3">
      <c r="A152" s="1">
        <v>2</v>
      </c>
      <c r="B152" s="2" t="s">
        <v>60</v>
      </c>
      <c r="C152" s="32">
        <v>5</v>
      </c>
      <c r="D152" s="2" t="s">
        <v>31</v>
      </c>
      <c r="E152" s="3">
        <v>1781000941</v>
      </c>
      <c r="F152" s="2" t="s">
        <v>151</v>
      </c>
      <c r="G152" s="4">
        <v>-25000</v>
      </c>
      <c r="H152" s="7">
        <f>-25000+10000</f>
        <v>-15000</v>
      </c>
      <c r="I152" s="28"/>
    </row>
    <row r="153" spans="1:9" s="6" customFormat="1" ht="15" customHeight="1" outlineLevel="2">
      <c r="A153" s="8"/>
      <c r="B153" s="9"/>
      <c r="C153" s="33">
        <v>5</v>
      </c>
      <c r="D153" s="10" t="s">
        <v>220</v>
      </c>
      <c r="E153" s="11"/>
      <c r="F153" s="9"/>
      <c r="G153" s="13">
        <f>SUBTOTAL(9,G147:G152)</f>
        <v>-907000</v>
      </c>
      <c r="H153" s="12">
        <f>SUBTOTAL(9,H147:H152)</f>
        <v>-867000</v>
      </c>
      <c r="I153" s="28"/>
    </row>
    <row r="154" spans="1:9" s="6" customFormat="1" ht="15" customHeight="1" outlineLevel="3">
      <c r="A154" s="1">
        <v>9</v>
      </c>
      <c r="B154" s="2" t="s">
        <v>60</v>
      </c>
      <c r="C154" s="32">
        <v>2</v>
      </c>
      <c r="D154" s="2" t="s">
        <v>33</v>
      </c>
      <c r="E154" s="3">
        <v>1813000110</v>
      </c>
      <c r="F154" s="2" t="s">
        <v>235</v>
      </c>
      <c r="G154" s="4">
        <v>0</v>
      </c>
      <c r="H154" s="7">
        <v>-25000</v>
      </c>
      <c r="I154" s="28"/>
    </row>
    <row r="155" spans="1:9" s="6" customFormat="1" ht="15" customHeight="1" outlineLevel="3">
      <c r="A155" s="1">
        <v>2</v>
      </c>
      <c r="B155" s="2" t="s">
        <v>60</v>
      </c>
      <c r="C155" s="32">
        <v>2</v>
      </c>
      <c r="D155" s="2" t="s">
        <v>33</v>
      </c>
      <c r="E155" s="3">
        <v>1812300810</v>
      </c>
      <c r="F155" s="2" t="s">
        <v>152</v>
      </c>
      <c r="G155" s="4">
        <v>-903000</v>
      </c>
      <c r="H155" s="7">
        <f>-986000+376000</f>
        <v>-610000</v>
      </c>
      <c r="I155" s="28"/>
    </row>
    <row r="156" spans="1:9" s="6" customFormat="1" ht="15" customHeight="1" outlineLevel="3">
      <c r="A156" s="1">
        <v>2</v>
      </c>
      <c r="B156" s="2" t="s">
        <v>60</v>
      </c>
      <c r="C156" s="32">
        <v>2</v>
      </c>
      <c r="D156" s="2" t="s">
        <v>33</v>
      </c>
      <c r="E156" s="3">
        <v>1812300811</v>
      </c>
      <c r="F156" s="2" t="s">
        <v>153</v>
      </c>
      <c r="G156" s="4">
        <f>-758000-53000</f>
        <v>-811000</v>
      </c>
      <c r="H156" s="7">
        <f>-768000</f>
        <v>-768000</v>
      </c>
      <c r="I156" s="28"/>
    </row>
    <row r="157" spans="1:9" s="6" customFormat="1" ht="15" customHeight="1" outlineLevel="3">
      <c r="A157" s="1">
        <v>2</v>
      </c>
      <c r="B157" s="2" t="s">
        <v>60</v>
      </c>
      <c r="C157" s="32">
        <v>2</v>
      </c>
      <c r="D157" s="2" t="s">
        <v>33</v>
      </c>
      <c r="E157" s="3">
        <v>1812300812</v>
      </c>
      <c r="F157" s="2" t="s">
        <v>154</v>
      </c>
      <c r="G157" s="4">
        <v>-35000</v>
      </c>
      <c r="H157" s="7">
        <v>-34000</v>
      </c>
      <c r="I157" s="28"/>
    </row>
    <row r="158" spans="1:9" s="6" customFormat="1" ht="15" customHeight="1" outlineLevel="3">
      <c r="A158" s="1">
        <v>2</v>
      </c>
      <c r="B158" s="2" t="s">
        <v>60</v>
      </c>
      <c r="C158" s="32">
        <v>2</v>
      </c>
      <c r="D158" s="2" t="s">
        <v>33</v>
      </c>
      <c r="E158" s="3">
        <v>1812300813</v>
      </c>
      <c r="F158" s="2" t="s">
        <v>155</v>
      </c>
      <c r="G158" s="4">
        <v>-83000</v>
      </c>
      <c r="H158" s="7">
        <v>-80000</v>
      </c>
      <c r="I158" s="28"/>
    </row>
    <row r="159" spans="1:9" s="6" customFormat="1" ht="15" customHeight="1" outlineLevel="3">
      <c r="A159" s="1">
        <v>2</v>
      </c>
      <c r="B159" s="2" t="s">
        <v>60</v>
      </c>
      <c r="C159" s="32">
        <v>2</v>
      </c>
      <c r="D159" s="2" t="s">
        <v>33</v>
      </c>
      <c r="E159" s="3">
        <v>1813200810</v>
      </c>
      <c r="F159" s="2" t="s">
        <v>156</v>
      </c>
      <c r="G159" s="4">
        <f>-877000-160000</f>
        <v>-1037000</v>
      </c>
      <c r="H159" s="7">
        <f>-663000-156000-100000</f>
        <v>-919000</v>
      </c>
      <c r="I159" s="28"/>
    </row>
    <row r="160" spans="1:9" s="6" customFormat="1" ht="15" customHeight="1" outlineLevel="3">
      <c r="A160" s="1">
        <v>2</v>
      </c>
      <c r="B160" s="2" t="s">
        <v>60</v>
      </c>
      <c r="C160" s="32">
        <v>2</v>
      </c>
      <c r="D160" s="2" t="s">
        <v>33</v>
      </c>
      <c r="E160" s="3">
        <v>1813200811</v>
      </c>
      <c r="F160" s="2" t="s">
        <v>157</v>
      </c>
      <c r="G160" s="4">
        <v>-398000</v>
      </c>
      <c r="H160" s="7">
        <v>-368000</v>
      </c>
      <c r="I160" s="28"/>
    </row>
    <row r="161" spans="1:10" s="6" customFormat="1" ht="15" customHeight="1" outlineLevel="3">
      <c r="A161" s="1">
        <v>2</v>
      </c>
      <c r="B161" s="2" t="s">
        <v>60</v>
      </c>
      <c r="C161" s="32">
        <v>2</v>
      </c>
      <c r="D161" s="2" t="s">
        <v>33</v>
      </c>
      <c r="E161" s="3">
        <v>1813200812</v>
      </c>
      <c r="F161" s="2" t="s">
        <v>158</v>
      </c>
      <c r="G161" s="4">
        <v>-240000</v>
      </c>
      <c r="H161" s="7">
        <v>-200000</v>
      </c>
      <c r="I161" s="28"/>
      <c r="J161" s="6" t="e">
        <f>#REF!*0.7</f>
        <v>#REF!</v>
      </c>
    </row>
    <row r="162" spans="1:9" s="6" customFormat="1" ht="15" customHeight="1" outlineLevel="3">
      <c r="A162" s="1">
        <v>2</v>
      </c>
      <c r="B162" s="2" t="s">
        <v>60</v>
      </c>
      <c r="C162" s="32">
        <v>2</v>
      </c>
      <c r="D162" s="2" t="s">
        <v>33</v>
      </c>
      <c r="E162" s="3">
        <v>1813200813</v>
      </c>
      <c r="F162" s="2" t="s">
        <v>159</v>
      </c>
      <c r="G162" s="4">
        <v>-103000</v>
      </c>
      <c r="H162" s="7">
        <v>-86000</v>
      </c>
      <c r="I162" s="28"/>
    </row>
    <row r="163" spans="1:9" s="6" customFormat="1" ht="15" customHeight="1" outlineLevel="3">
      <c r="A163" s="1">
        <v>2</v>
      </c>
      <c r="B163" s="2" t="s">
        <v>60</v>
      </c>
      <c r="C163" s="32">
        <v>2</v>
      </c>
      <c r="D163" s="2" t="s">
        <v>33</v>
      </c>
      <c r="E163" s="3">
        <v>1813200814</v>
      </c>
      <c r="F163" s="2" t="s">
        <v>160</v>
      </c>
      <c r="G163" s="4">
        <v>0</v>
      </c>
      <c r="H163" s="7">
        <v>-20000</v>
      </c>
      <c r="I163" s="28"/>
    </row>
    <row r="164" spans="1:9" s="6" customFormat="1" ht="15" customHeight="1" outlineLevel="3">
      <c r="A164" s="1">
        <v>2</v>
      </c>
      <c r="B164" s="2" t="s">
        <v>60</v>
      </c>
      <c r="C164" s="32">
        <v>2</v>
      </c>
      <c r="D164" s="2" t="s">
        <v>33</v>
      </c>
      <c r="E164" s="3">
        <v>1815000760</v>
      </c>
      <c r="F164" s="2" t="s">
        <v>161</v>
      </c>
      <c r="G164" s="4">
        <v>-479000</v>
      </c>
      <c r="H164" s="7">
        <v>-450000</v>
      </c>
      <c r="I164" s="28"/>
    </row>
    <row r="165" spans="1:9" s="6" customFormat="1" ht="15" customHeight="1" outlineLevel="3">
      <c r="A165" s="1">
        <v>9</v>
      </c>
      <c r="B165" s="2" t="s">
        <v>60</v>
      </c>
      <c r="C165" s="32">
        <v>2</v>
      </c>
      <c r="D165" s="2" t="s">
        <v>33</v>
      </c>
      <c r="E165" s="3">
        <v>1817100110</v>
      </c>
      <c r="F165" s="2" t="s">
        <v>239</v>
      </c>
      <c r="G165" s="4">
        <v>-75000</v>
      </c>
      <c r="H165" s="7">
        <v>-88000</v>
      </c>
      <c r="I165" s="28"/>
    </row>
    <row r="166" spans="1:9" s="6" customFormat="1" ht="15" customHeight="1" outlineLevel="3">
      <c r="A166" s="1">
        <v>9</v>
      </c>
      <c r="B166" s="2" t="s">
        <v>60</v>
      </c>
      <c r="C166" s="32">
        <v>9</v>
      </c>
      <c r="D166" s="2" t="s">
        <v>33</v>
      </c>
      <c r="E166" s="3">
        <v>1817300110</v>
      </c>
      <c r="F166" s="2" t="s">
        <v>162</v>
      </c>
      <c r="G166" s="4">
        <v>-276000</v>
      </c>
      <c r="H166" s="7">
        <v>-200000</v>
      </c>
      <c r="I166" s="28"/>
    </row>
    <row r="167" spans="1:9" s="6" customFormat="1" ht="15" customHeight="1" outlineLevel="3">
      <c r="A167" s="1">
        <v>9</v>
      </c>
      <c r="B167" s="2" t="s">
        <v>60</v>
      </c>
      <c r="C167" s="32">
        <v>9</v>
      </c>
      <c r="D167" s="2" t="s">
        <v>33</v>
      </c>
      <c r="E167" s="3">
        <v>1817300210</v>
      </c>
      <c r="F167" s="2" t="s">
        <v>163</v>
      </c>
      <c r="G167" s="4">
        <v>0</v>
      </c>
      <c r="H167" s="7">
        <v>-58000</v>
      </c>
      <c r="I167" s="28"/>
    </row>
    <row r="168" spans="1:9" s="6" customFormat="1" ht="15" customHeight="1" outlineLevel="3">
      <c r="A168" s="1">
        <v>2</v>
      </c>
      <c r="B168" s="2" t="s">
        <v>60</v>
      </c>
      <c r="C168" s="32">
        <v>9</v>
      </c>
      <c r="D168" s="2" t="s">
        <v>33</v>
      </c>
      <c r="E168" s="3">
        <v>1817300780</v>
      </c>
      <c r="F168" s="2" t="s">
        <v>164</v>
      </c>
      <c r="G168" s="4">
        <v>-15000</v>
      </c>
      <c r="H168" s="7">
        <v>-15000</v>
      </c>
      <c r="I168" s="28"/>
    </row>
    <row r="169" spans="1:9" s="6" customFormat="1" ht="15" customHeight="1" outlineLevel="3">
      <c r="A169" s="1">
        <v>2</v>
      </c>
      <c r="B169" s="2" t="s">
        <v>60</v>
      </c>
      <c r="C169" s="32">
        <v>2</v>
      </c>
      <c r="D169" s="2" t="s">
        <v>33</v>
      </c>
      <c r="E169" s="3">
        <v>1817800750</v>
      </c>
      <c r="F169" s="2" t="s">
        <v>165</v>
      </c>
      <c r="G169" s="4">
        <v>-370000</v>
      </c>
      <c r="H169" s="7">
        <f>-370000-100000-50000</f>
        <v>-520000</v>
      </c>
      <c r="I169" s="28"/>
    </row>
    <row r="170" spans="1:9" s="6" customFormat="1" ht="15" customHeight="1" outlineLevel="3">
      <c r="A170" s="1">
        <v>2</v>
      </c>
      <c r="B170" s="2" t="s">
        <v>60</v>
      </c>
      <c r="C170" s="32">
        <v>2</v>
      </c>
      <c r="D170" s="2" t="s">
        <v>33</v>
      </c>
      <c r="E170" s="3">
        <v>1817800780</v>
      </c>
      <c r="F170" s="2" t="s">
        <v>166</v>
      </c>
      <c r="G170" s="4">
        <v>-20000</v>
      </c>
      <c r="H170" s="7">
        <v>-20000</v>
      </c>
      <c r="I170" s="28"/>
    </row>
    <row r="171" spans="1:9" s="6" customFormat="1" ht="15" customHeight="1" outlineLevel="3">
      <c r="A171" s="1">
        <v>2</v>
      </c>
      <c r="B171" s="2" t="s">
        <v>60</v>
      </c>
      <c r="C171" s="32">
        <v>2</v>
      </c>
      <c r="D171" s="2" t="s">
        <v>33</v>
      </c>
      <c r="E171" s="3">
        <v>1819300780</v>
      </c>
      <c r="F171" s="2" t="s">
        <v>167</v>
      </c>
      <c r="G171" s="4">
        <v>-300000</v>
      </c>
      <c r="H171" s="7">
        <f>-170000-90000+0+0</f>
        <v>-260000</v>
      </c>
      <c r="I171" s="28"/>
    </row>
    <row r="172" spans="1:9" s="6" customFormat="1" ht="15" customHeight="1" outlineLevel="2">
      <c r="A172" s="8"/>
      <c r="B172" s="9"/>
      <c r="C172" s="33"/>
      <c r="D172" s="10" t="s">
        <v>221</v>
      </c>
      <c r="E172" s="11"/>
      <c r="F172" s="9"/>
      <c r="G172" s="13">
        <f>SUBTOTAL(9,G155:G171)</f>
        <v>-5145000</v>
      </c>
      <c r="H172" s="12">
        <f>SUBTOTAL(9,H154:H171)</f>
        <v>-4721000</v>
      </c>
      <c r="I172" s="28"/>
    </row>
    <row r="173" spans="1:9" s="6" customFormat="1" ht="15" customHeight="1" outlineLevel="3">
      <c r="A173" s="1">
        <v>2</v>
      </c>
      <c r="B173" s="2" t="s">
        <v>60</v>
      </c>
      <c r="C173" s="32">
        <v>3</v>
      </c>
      <c r="D173" s="2" t="s">
        <v>40</v>
      </c>
      <c r="E173" s="3">
        <v>1822000780</v>
      </c>
      <c r="F173" s="2" t="s">
        <v>168</v>
      </c>
      <c r="G173" s="4">
        <v>-435000</v>
      </c>
      <c r="H173" s="7">
        <v>-324000</v>
      </c>
      <c r="I173" s="28"/>
    </row>
    <row r="174" spans="1:9" s="6" customFormat="1" ht="15" customHeight="1" outlineLevel="3">
      <c r="A174" s="1">
        <v>2</v>
      </c>
      <c r="B174" s="2" t="s">
        <v>60</v>
      </c>
      <c r="C174" s="32">
        <v>3</v>
      </c>
      <c r="D174" s="2" t="s">
        <v>40</v>
      </c>
      <c r="E174" s="3">
        <v>1823000470</v>
      </c>
      <c r="F174" s="2" t="s">
        <v>169</v>
      </c>
      <c r="G174" s="4">
        <v>-26000</v>
      </c>
      <c r="H174" s="7">
        <v>-26000</v>
      </c>
      <c r="I174" s="28"/>
    </row>
    <row r="175" spans="1:9" s="6" customFormat="1" ht="15" customHeight="1" outlineLevel="3">
      <c r="A175" s="1">
        <v>2</v>
      </c>
      <c r="B175" s="2" t="s">
        <v>60</v>
      </c>
      <c r="C175" s="32">
        <v>3</v>
      </c>
      <c r="D175" s="2" t="s">
        <v>40</v>
      </c>
      <c r="E175" s="3">
        <v>1823000780</v>
      </c>
      <c r="F175" s="2" t="s">
        <v>170</v>
      </c>
      <c r="G175" s="4">
        <v>-5000</v>
      </c>
      <c r="H175" s="7">
        <f>-5000</f>
        <v>-5000</v>
      </c>
      <c r="I175" s="28"/>
    </row>
    <row r="176" spans="1:9" s="6" customFormat="1" ht="15" customHeight="1" outlineLevel="3">
      <c r="A176" s="1">
        <v>9</v>
      </c>
      <c r="B176" s="2" t="s">
        <v>60</v>
      </c>
      <c r="C176" s="32">
        <v>3</v>
      </c>
      <c r="D176" s="2" t="s">
        <v>40</v>
      </c>
      <c r="E176" s="3">
        <v>1823100110</v>
      </c>
      <c r="F176" s="2" t="s">
        <v>171</v>
      </c>
      <c r="G176" s="4">
        <v>-125000</v>
      </c>
      <c r="H176" s="7">
        <v>-100000</v>
      </c>
      <c r="I176" s="28"/>
    </row>
    <row r="177" spans="1:9" s="6" customFormat="1" ht="15" customHeight="1" outlineLevel="3">
      <c r="A177" s="1">
        <v>2</v>
      </c>
      <c r="B177" s="2" t="s">
        <v>60</v>
      </c>
      <c r="C177" s="32">
        <v>3</v>
      </c>
      <c r="D177" s="2" t="s">
        <v>40</v>
      </c>
      <c r="E177" s="3">
        <v>1824000430</v>
      </c>
      <c r="F177" s="2" t="s">
        <v>172</v>
      </c>
      <c r="G177" s="4">
        <v>-230000</v>
      </c>
      <c r="H177" s="7">
        <v>-230000</v>
      </c>
      <c r="I177" s="28"/>
    </row>
    <row r="178" spans="1:9" s="6" customFormat="1" ht="15" customHeight="1" outlineLevel="3">
      <c r="A178" s="1">
        <v>2</v>
      </c>
      <c r="B178" s="2" t="s">
        <v>60</v>
      </c>
      <c r="C178" s="32">
        <v>3</v>
      </c>
      <c r="D178" s="2" t="s">
        <v>40</v>
      </c>
      <c r="E178" s="3">
        <v>1824000750</v>
      </c>
      <c r="F178" s="2" t="s">
        <v>173</v>
      </c>
      <c r="G178" s="4">
        <v>-5000</v>
      </c>
      <c r="H178" s="7">
        <v>-5000</v>
      </c>
      <c r="I178" s="28"/>
    </row>
    <row r="179" spans="1:9" s="6" customFormat="1" ht="15" customHeight="1" outlineLevel="3">
      <c r="A179" s="1">
        <v>9</v>
      </c>
      <c r="B179" s="2" t="s">
        <v>60</v>
      </c>
      <c r="C179" s="32">
        <v>3</v>
      </c>
      <c r="D179" s="2" t="s">
        <v>40</v>
      </c>
      <c r="E179" s="3">
        <v>1824100110</v>
      </c>
      <c r="F179" s="2" t="s">
        <v>174</v>
      </c>
      <c r="G179" s="4">
        <v>-322000</v>
      </c>
      <c r="H179" s="7">
        <v>-322000</v>
      </c>
      <c r="I179" s="28"/>
    </row>
    <row r="180" spans="1:9" s="6" customFormat="1" ht="15" customHeight="1" outlineLevel="3">
      <c r="A180" s="1">
        <v>9</v>
      </c>
      <c r="B180" s="2" t="s">
        <v>60</v>
      </c>
      <c r="C180" s="32">
        <v>3</v>
      </c>
      <c r="D180" s="2" t="s">
        <v>40</v>
      </c>
      <c r="E180" s="3">
        <v>1824200110</v>
      </c>
      <c r="F180" s="2" t="s">
        <v>237</v>
      </c>
      <c r="G180" s="4">
        <v>-106000</v>
      </c>
      <c r="H180" s="7">
        <v>-50000</v>
      </c>
      <c r="I180" s="28"/>
    </row>
    <row r="181" spans="1:9" s="6" customFormat="1" ht="15" customHeight="1" outlineLevel="3">
      <c r="A181" s="1">
        <v>2</v>
      </c>
      <c r="B181" s="2" t="s">
        <v>60</v>
      </c>
      <c r="C181" s="32">
        <v>3</v>
      </c>
      <c r="D181" s="2" t="s">
        <v>40</v>
      </c>
      <c r="E181" s="3">
        <v>1824200750</v>
      </c>
      <c r="F181" s="2" t="s">
        <v>175</v>
      </c>
      <c r="G181" s="4">
        <v>-1952000</v>
      </c>
      <c r="H181" s="7">
        <f>-2204000-H185</f>
        <v>-1952000</v>
      </c>
      <c r="I181" s="28"/>
    </row>
    <row r="182" spans="1:9" s="6" customFormat="1" ht="15" customHeight="1" outlineLevel="3">
      <c r="A182" s="1">
        <v>9</v>
      </c>
      <c r="B182" s="2" t="s">
        <v>60</v>
      </c>
      <c r="C182" s="32">
        <v>3</v>
      </c>
      <c r="D182" s="2" t="s">
        <v>40</v>
      </c>
      <c r="E182" s="3">
        <v>1825400110</v>
      </c>
      <c r="F182" s="2" t="s">
        <v>176</v>
      </c>
      <c r="G182" s="4">
        <v>-81000</v>
      </c>
      <c r="H182" s="7">
        <v>-80000</v>
      </c>
      <c r="I182" s="28"/>
    </row>
    <row r="183" spans="1:9" s="6" customFormat="1" ht="15" customHeight="1" outlineLevel="3">
      <c r="A183" s="1">
        <v>2</v>
      </c>
      <c r="B183" s="2" t="s">
        <v>60</v>
      </c>
      <c r="C183" s="32">
        <v>3</v>
      </c>
      <c r="D183" s="2" t="s">
        <v>40</v>
      </c>
      <c r="E183" s="3">
        <v>1826000434</v>
      </c>
      <c r="F183" s="2" t="s">
        <v>177</v>
      </c>
      <c r="G183" s="4">
        <v>-380000</v>
      </c>
      <c r="H183" s="7">
        <v>-380000</v>
      </c>
      <c r="I183" s="28"/>
    </row>
    <row r="184" spans="1:9" s="6" customFormat="1" ht="15" customHeight="1" outlineLevel="3">
      <c r="A184" s="1">
        <v>2</v>
      </c>
      <c r="B184" s="2" t="s">
        <v>60</v>
      </c>
      <c r="C184" s="32">
        <v>3</v>
      </c>
      <c r="D184" s="2" t="s">
        <v>40</v>
      </c>
      <c r="E184" s="3">
        <v>1826000470</v>
      </c>
      <c r="F184" s="2" t="s">
        <v>178</v>
      </c>
      <c r="G184" s="4">
        <v>-140000</v>
      </c>
      <c r="H184" s="7">
        <f>-140000-100000</f>
        <v>-240000</v>
      </c>
      <c r="I184" s="28"/>
    </row>
    <row r="185" spans="1:9" s="6" customFormat="1" ht="15" customHeight="1" outlineLevel="3">
      <c r="A185" s="1">
        <v>2</v>
      </c>
      <c r="B185" s="2" t="s">
        <v>60</v>
      </c>
      <c r="C185" s="32">
        <v>3</v>
      </c>
      <c r="D185" s="2" t="s">
        <v>40</v>
      </c>
      <c r="E185" s="3">
        <v>1826000780</v>
      </c>
      <c r="F185" s="2" t="s">
        <v>179</v>
      </c>
      <c r="G185" s="4">
        <v>-515000</v>
      </c>
      <c r="H185" s="7">
        <f>-252000</f>
        <v>-252000</v>
      </c>
      <c r="I185" s="28"/>
    </row>
    <row r="186" spans="1:9" s="6" customFormat="1" ht="15" customHeight="1" outlineLevel="3">
      <c r="A186" s="1">
        <v>2</v>
      </c>
      <c r="B186" s="2" t="s">
        <v>60</v>
      </c>
      <c r="C186" s="32">
        <v>3</v>
      </c>
      <c r="D186" s="2" t="s">
        <v>40</v>
      </c>
      <c r="E186" s="3">
        <v>1826100780</v>
      </c>
      <c r="F186" s="2" t="s">
        <v>180</v>
      </c>
      <c r="G186" s="4">
        <v>-101000</v>
      </c>
      <c r="H186" s="7">
        <f>-15000-56000</f>
        <v>-71000</v>
      </c>
      <c r="I186" s="28"/>
    </row>
    <row r="187" spans="1:9" s="6" customFormat="1" ht="15" customHeight="1" outlineLevel="3">
      <c r="A187" s="1">
        <v>9</v>
      </c>
      <c r="B187" s="2" t="s">
        <v>60</v>
      </c>
      <c r="C187" s="32">
        <v>3</v>
      </c>
      <c r="D187" s="2" t="s">
        <v>40</v>
      </c>
      <c r="E187" s="3">
        <v>1826400110</v>
      </c>
      <c r="F187" s="2" t="s">
        <v>181</v>
      </c>
      <c r="G187" s="4">
        <v>-235000</v>
      </c>
      <c r="H187" s="7">
        <v>-230000</v>
      </c>
      <c r="I187" s="28"/>
    </row>
    <row r="188" spans="1:9" s="6" customFormat="1" ht="15" customHeight="1" outlineLevel="3">
      <c r="A188" s="1">
        <v>9</v>
      </c>
      <c r="B188" s="2" t="s">
        <v>60</v>
      </c>
      <c r="C188" s="32">
        <v>3</v>
      </c>
      <c r="D188" s="2" t="s">
        <v>40</v>
      </c>
      <c r="E188" s="3">
        <v>1826400210</v>
      </c>
      <c r="F188" s="2" t="s">
        <v>182</v>
      </c>
      <c r="G188" s="4">
        <v>-240000</v>
      </c>
      <c r="H188" s="7">
        <v>-280000</v>
      </c>
      <c r="I188" s="28"/>
    </row>
    <row r="189" spans="1:9" s="6" customFormat="1" ht="15" customHeight="1" outlineLevel="3">
      <c r="A189" s="1">
        <v>2</v>
      </c>
      <c r="B189" s="2" t="s">
        <v>60</v>
      </c>
      <c r="C189" s="32">
        <v>3</v>
      </c>
      <c r="D189" s="2" t="s">
        <v>40</v>
      </c>
      <c r="E189" s="3">
        <v>1826400480</v>
      </c>
      <c r="F189" s="2" t="s">
        <v>183</v>
      </c>
      <c r="G189" s="4">
        <v>-166000</v>
      </c>
      <c r="H189" s="7">
        <v>-166000</v>
      </c>
      <c r="I189" s="28"/>
    </row>
    <row r="190" spans="1:9" s="6" customFormat="1" ht="15" customHeight="1" outlineLevel="3">
      <c r="A190" s="1">
        <v>2</v>
      </c>
      <c r="B190" s="2" t="s">
        <v>60</v>
      </c>
      <c r="C190" s="32">
        <v>3</v>
      </c>
      <c r="D190" s="2" t="s">
        <v>40</v>
      </c>
      <c r="E190" s="3">
        <v>1826400530</v>
      </c>
      <c r="F190" s="2" t="s">
        <v>184</v>
      </c>
      <c r="G190" s="4">
        <v>-60000</v>
      </c>
      <c r="H190" s="7">
        <v>-60000</v>
      </c>
      <c r="I190" s="28"/>
    </row>
    <row r="191" spans="1:9" s="6" customFormat="1" ht="15" customHeight="1" outlineLevel="3">
      <c r="A191" s="1">
        <v>2</v>
      </c>
      <c r="B191" s="2" t="s">
        <v>60</v>
      </c>
      <c r="C191" s="32">
        <v>3</v>
      </c>
      <c r="D191" s="2" t="s">
        <v>40</v>
      </c>
      <c r="E191" s="3">
        <v>1826400550</v>
      </c>
      <c r="F191" s="2" t="s">
        <v>185</v>
      </c>
      <c r="G191" s="4">
        <v>-30000</v>
      </c>
      <c r="H191" s="7">
        <v>-15000</v>
      </c>
      <c r="I191" s="28"/>
    </row>
    <row r="192" spans="1:9" s="6" customFormat="1" ht="23.25" customHeight="1" outlineLevel="3">
      <c r="A192" s="1">
        <v>2</v>
      </c>
      <c r="B192" s="2" t="s">
        <v>60</v>
      </c>
      <c r="C192" s="32">
        <v>3</v>
      </c>
      <c r="D192" s="2" t="s">
        <v>40</v>
      </c>
      <c r="E192" s="3">
        <v>1826400780</v>
      </c>
      <c r="F192" s="2" t="s">
        <v>186</v>
      </c>
      <c r="G192" s="4">
        <f>-820000-60000</f>
        <v>-880000</v>
      </c>
      <c r="H192" s="7">
        <f>-858000+130000</f>
        <v>-728000</v>
      </c>
      <c r="I192" s="28"/>
    </row>
    <row r="193" spans="1:9" s="6" customFormat="1" ht="15" customHeight="1" outlineLevel="3">
      <c r="A193" s="1">
        <v>9</v>
      </c>
      <c r="B193" s="2" t="s">
        <v>60</v>
      </c>
      <c r="C193" s="32">
        <v>3</v>
      </c>
      <c r="D193" s="2" t="s">
        <v>40</v>
      </c>
      <c r="E193" s="3">
        <v>1826410110</v>
      </c>
      <c r="F193" s="2" t="s">
        <v>187</v>
      </c>
      <c r="G193" s="4">
        <v>-210000</v>
      </c>
      <c r="H193" s="7">
        <v>-205000</v>
      </c>
      <c r="I193" s="28"/>
    </row>
    <row r="194" spans="1:9" s="6" customFormat="1" ht="15" customHeight="1" outlineLevel="3">
      <c r="A194" s="1">
        <v>2</v>
      </c>
      <c r="B194" s="2" t="s">
        <v>60</v>
      </c>
      <c r="C194" s="32">
        <v>2</v>
      </c>
      <c r="D194" s="2" t="s">
        <v>40</v>
      </c>
      <c r="E194" s="3">
        <v>1828000781</v>
      </c>
      <c r="F194" s="2" t="s">
        <v>188</v>
      </c>
      <c r="G194" s="4">
        <v>-34000</v>
      </c>
      <c r="H194" s="7">
        <v>0</v>
      </c>
      <c r="I194" s="28"/>
    </row>
    <row r="195" spans="1:9" s="6" customFormat="1" ht="15" customHeight="1" outlineLevel="3">
      <c r="A195" s="1">
        <v>2</v>
      </c>
      <c r="B195" s="2" t="s">
        <v>60</v>
      </c>
      <c r="C195" s="32">
        <v>2</v>
      </c>
      <c r="D195" s="2" t="s">
        <v>40</v>
      </c>
      <c r="E195" s="3">
        <v>1828000782</v>
      </c>
      <c r="F195" s="2" t="s">
        <v>189</v>
      </c>
      <c r="G195" s="4">
        <v>-30000</v>
      </c>
      <c r="H195" s="7">
        <v>0</v>
      </c>
      <c r="I195" s="28"/>
    </row>
    <row r="196" spans="1:9" s="6" customFormat="1" ht="15" customHeight="1" outlineLevel="3">
      <c r="A196" s="1">
        <v>2</v>
      </c>
      <c r="B196" s="2" t="s">
        <v>60</v>
      </c>
      <c r="C196" s="32">
        <v>2</v>
      </c>
      <c r="D196" s="2" t="s">
        <v>40</v>
      </c>
      <c r="E196" s="3">
        <v>1828000810</v>
      </c>
      <c r="F196" s="2" t="s">
        <v>190</v>
      </c>
      <c r="G196" s="4">
        <f>-140000</f>
        <v>-140000</v>
      </c>
      <c r="H196" s="7">
        <f>-140000-130000</f>
        <v>-270000</v>
      </c>
      <c r="I196" s="28"/>
    </row>
    <row r="197" spans="1:9" s="6" customFormat="1" ht="15" customHeight="1" outlineLevel="2">
      <c r="A197" s="8"/>
      <c r="B197" s="9"/>
      <c r="C197" s="33"/>
      <c r="D197" s="10" t="s">
        <v>222</v>
      </c>
      <c r="E197" s="11"/>
      <c r="F197" s="9"/>
      <c r="G197" s="13">
        <f>SUBTOTAL(9,G173:G196)</f>
        <v>-6448000</v>
      </c>
      <c r="H197" s="12">
        <f>SUBTOTAL(9,H173:H196)</f>
        <v>-5991000</v>
      </c>
      <c r="I197" s="28"/>
    </row>
    <row r="198" spans="1:9" s="6" customFormat="1" ht="15" customHeight="1" outlineLevel="3">
      <c r="A198" s="1">
        <v>2</v>
      </c>
      <c r="B198" s="2" t="s">
        <v>60</v>
      </c>
      <c r="C198" s="32">
        <v>1</v>
      </c>
      <c r="D198" s="2" t="s">
        <v>191</v>
      </c>
      <c r="E198" s="3">
        <v>1836000830</v>
      </c>
      <c r="F198" s="2" t="s">
        <v>192</v>
      </c>
      <c r="G198" s="4">
        <v>-4000</v>
      </c>
      <c r="H198" s="7">
        <v>-4000</v>
      </c>
      <c r="I198" s="28"/>
    </row>
    <row r="199" spans="1:9" s="6" customFormat="1" ht="15" customHeight="1" outlineLevel="2">
      <c r="A199" s="8"/>
      <c r="B199" s="9"/>
      <c r="C199" s="33"/>
      <c r="D199" s="10" t="s">
        <v>231</v>
      </c>
      <c r="E199" s="11"/>
      <c r="F199" s="9"/>
      <c r="G199" s="13">
        <f>SUBTOTAL(9,G198:G198)</f>
        <v>-4000</v>
      </c>
      <c r="H199" s="12">
        <f>SUBTOTAL(9,H198:H198)</f>
        <v>-4000</v>
      </c>
      <c r="I199" s="28"/>
    </row>
    <row r="200" spans="1:9" s="6" customFormat="1" ht="15" customHeight="1" outlineLevel="3">
      <c r="A200" s="1">
        <v>2</v>
      </c>
      <c r="B200" s="2" t="s">
        <v>60</v>
      </c>
      <c r="C200" s="32">
        <v>8</v>
      </c>
      <c r="D200" s="2" t="s">
        <v>45</v>
      </c>
      <c r="E200" s="3">
        <v>1840000840</v>
      </c>
      <c r="F200" s="2" t="s">
        <v>193</v>
      </c>
      <c r="G200" s="4">
        <v>-352000</v>
      </c>
      <c r="H200" s="7">
        <v>-340000</v>
      </c>
      <c r="I200" s="28"/>
    </row>
    <row r="201" spans="1:9" s="6" customFormat="1" ht="15" customHeight="1" outlineLevel="3">
      <c r="A201" s="1">
        <v>9</v>
      </c>
      <c r="B201" s="2" t="s">
        <v>60</v>
      </c>
      <c r="C201" s="32">
        <v>8</v>
      </c>
      <c r="D201" s="2" t="s">
        <v>45</v>
      </c>
      <c r="E201" s="3">
        <v>1841000110</v>
      </c>
      <c r="F201" s="2" t="s">
        <v>194</v>
      </c>
      <c r="G201" s="4">
        <v>-195000</v>
      </c>
      <c r="H201" s="7">
        <v>-195000</v>
      </c>
      <c r="I201" s="28"/>
    </row>
    <row r="202" spans="1:9" s="6" customFormat="1" ht="15" customHeight="1" outlineLevel="3">
      <c r="A202" s="1">
        <v>2</v>
      </c>
      <c r="B202" s="2" t="s">
        <v>60</v>
      </c>
      <c r="C202" s="32">
        <v>8</v>
      </c>
      <c r="D202" s="2" t="s">
        <v>45</v>
      </c>
      <c r="E202" s="3">
        <v>1841000840</v>
      </c>
      <c r="F202" s="2" t="s">
        <v>195</v>
      </c>
      <c r="G202" s="4">
        <v>-65000</v>
      </c>
      <c r="H202" s="7">
        <v>-40000</v>
      </c>
      <c r="I202" s="28"/>
    </row>
    <row r="203" spans="1:9" s="6" customFormat="1" ht="15" customHeight="1" outlineLevel="3">
      <c r="A203" s="1">
        <v>9</v>
      </c>
      <c r="B203" s="2" t="s">
        <v>60</v>
      </c>
      <c r="C203" s="32">
        <v>8</v>
      </c>
      <c r="D203" s="2" t="s">
        <v>45</v>
      </c>
      <c r="E203" s="3">
        <v>1841100110</v>
      </c>
      <c r="F203" s="2" t="s">
        <v>196</v>
      </c>
      <c r="G203" s="4">
        <v>-200000</v>
      </c>
      <c r="H203" s="7">
        <v>-192000</v>
      </c>
      <c r="I203" s="28"/>
    </row>
    <row r="204" spans="1:9" s="6" customFormat="1" ht="15" customHeight="1" outlineLevel="3">
      <c r="A204" s="1">
        <v>2</v>
      </c>
      <c r="B204" s="2" t="s">
        <v>60</v>
      </c>
      <c r="C204" s="32">
        <v>8</v>
      </c>
      <c r="D204" s="2" t="s">
        <v>45</v>
      </c>
      <c r="E204" s="3">
        <v>1841100840</v>
      </c>
      <c r="F204" s="2" t="s">
        <v>197</v>
      </c>
      <c r="G204" s="4">
        <v>-42000</v>
      </c>
      <c r="H204" s="7">
        <v>-42000</v>
      </c>
      <c r="I204" s="28"/>
    </row>
    <row r="205" spans="1:9" s="6" customFormat="1" ht="15" customHeight="1" outlineLevel="3">
      <c r="A205" s="1">
        <v>2</v>
      </c>
      <c r="B205" s="2" t="s">
        <v>60</v>
      </c>
      <c r="C205" s="32">
        <v>8</v>
      </c>
      <c r="D205" s="2" t="s">
        <v>45</v>
      </c>
      <c r="E205" s="3">
        <v>1842000840</v>
      </c>
      <c r="F205" s="2" t="s">
        <v>198</v>
      </c>
      <c r="G205" s="4">
        <v>-30000</v>
      </c>
      <c r="H205" s="7">
        <f>-30000+10000</f>
        <v>-20000</v>
      </c>
      <c r="I205" s="28"/>
    </row>
    <row r="206" spans="1:9" s="6" customFormat="1" ht="15" customHeight="1" outlineLevel="3">
      <c r="A206" s="1">
        <v>9</v>
      </c>
      <c r="B206" s="2" t="s">
        <v>60</v>
      </c>
      <c r="C206" s="32">
        <v>3</v>
      </c>
      <c r="D206" s="2" t="s">
        <v>45</v>
      </c>
      <c r="E206" s="3">
        <v>1844400110</v>
      </c>
      <c r="F206" s="2" t="s">
        <v>199</v>
      </c>
      <c r="G206" s="4">
        <v>-145000</v>
      </c>
      <c r="H206" s="7">
        <v>-150000</v>
      </c>
      <c r="I206" s="28"/>
    </row>
    <row r="207" spans="1:9" s="6" customFormat="1" ht="15" customHeight="1" outlineLevel="3">
      <c r="A207" s="1">
        <v>2</v>
      </c>
      <c r="B207" s="2" t="s">
        <v>60</v>
      </c>
      <c r="C207" s="32">
        <v>3</v>
      </c>
      <c r="D207" s="2" t="s">
        <v>45</v>
      </c>
      <c r="E207" s="3">
        <v>1844400780</v>
      </c>
      <c r="F207" s="2" t="s">
        <v>200</v>
      </c>
      <c r="G207" s="4">
        <v>-292000</v>
      </c>
      <c r="H207" s="7">
        <v>-290000</v>
      </c>
      <c r="I207" s="28"/>
    </row>
    <row r="208" spans="1:9" s="6" customFormat="1" ht="15" customHeight="1" outlineLevel="2">
      <c r="A208" s="8"/>
      <c r="B208" s="9"/>
      <c r="C208" s="33"/>
      <c r="D208" s="35" t="s">
        <v>223</v>
      </c>
      <c r="E208" s="11"/>
      <c r="F208" s="9"/>
      <c r="G208" s="13">
        <f>SUBTOTAL(9,G200:G207)</f>
        <v>-1321000</v>
      </c>
      <c r="H208" s="12">
        <f>SUBTOTAL(9,H200:H207)</f>
        <v>-1269000</v>
      </c>
      <c r="I208" s="28"/>
    </row>
    <row r="209" spans="1:9" s="6" customFormat="1" ht="15" customHeight="1" outlineLevel="3">
      <c r="A209" s="1">
        <v>2</v>
      </c>
      <c r="B209" s="2" t="s">
        <v>60</v>
      </c>
      <c r="C209" s="32">
        <v>1</v>
      </c>
      <c r="D209" s="2" t="s">
        <v>201</v>
      </c>
      <c r="E209" s="3">
        <v>1851000810</v>
      </c>
      <c r="F209" s="2" t="s">
        <v>202</v>
      </c>
      <c r="G209" s="4">
        <v>-544000</v>
      </c>
      <c r="H209" s="7">
        <f>-370000-200000</f>
        <v>-570000</v>
      </c>
      <c r="I209" s="28"/>
    </row>
    <row r="210" spans="1:9" s="6" customFormat="1" ht="15" customHeight="1" outlineLevel="2">
      <c r="A210" s="8"/>
      <c r="B210" s="9"/>
      <c r="C210" s="33"/>
      <c r="D210" s="10" t="s">
        <v>232</v>
      </c>
      <c r="E210" s="11"/>
      <c r="F210" s="9"/>
      <c r="G210" s="13">
        <f>SUBTOTAL(9,G209:G209)</f>
        <v>-544000</v>
      </c>
      <c r="H210" s="12">
        <f>SUBTOTAL(9,H209:H209)</f>
        <v>-570000</v>
      </c>
      <c r="I210" s="28"/>
    </row>
    <row r="211" spans="1:9" s="6" customFormat="1" ht="15" customHeight="1" outlineLevel="3">
      <c r="A211" s="1">
        <v>8</v>
      </c>
      <c r="B211" s="2" t="s">
        <v>60</v>
      </c>
      <c r="C211" s="32">
        <v>1</v>
      </c>
      <c r="D211" s="2" t="s">
        <v>203</v>
      </c>
      <c r="E211" s="3">
        <v>1991000310</v>
      </c>
      <c r="F211" s="2" t="s">
        <v>204</v>
      </c>
      <c r="G211" s="4">
        <v>-1290000</v>
      </c>
      <c r="H211" s="7">
        <v>-1370000</v>
      </c>
      <c r="I211" s="28"/>
    </row>
    <row r="212" spans="1:9" s="6" customFormat="1" ht="15" customHeight="1" outlineLevel="3">
      <c r="A212" s="1">
        <v>2</v>
      </c>
      <c r="B212" s="2" t="s">
        <v>60</v>
      </c>
      <c r="C212" s="32">
        <v>1</v>
      </c>
      <c r="D212" s="2" t="s">
        <v>203</v>
      </c>
      <c r="E212" s="3">
        <v>1991000311</v>
      </c>
      <c r="F212" s="2" t="s">
        <v>205</v>
      </c>
      <c r="G212" s="4">
        <v>-1000</v>
      </c>
      <c r="H212" s="7">
        <v>-1000</v>
      </c>
      <c r="I212" s="28"/>
    </row>
    <row r="213" spans="1:9" s="6" customFormat="1" ht="15" customHeight="1" outlineLevel="3">
      <c r="A213" s="1">
        <v>2</v>
      </c>
      <c r="B213" s="2" t="s">
        <v>60</v>
      </c>
      <c r="C213" s="32">
        <v>1</v>
      </c>
      <c r="D213" s="2" t="s">
        <v>203</v>
      </c>
      <c r="E213" s="3">
        <v>1992000960</v>
      </c>
      <c r="F213" s="2" t="s">
        <v>206</v>
      </c>
      <c r="G213" s="4">
        <v>-103000</v>
      </c>
      <c r="H213" s="7">
        <v>0</v>
      </c>
      <c r="I213" s="28"/>
    </row>
    <row r="214" spans="1:9" s="6" customFormat="1" ht="15" customHeight="1" outlineLevel="3">
      <c r="A214" s="1">
        <v>2</v>
      </c>
      <c r="B214" s="2" t="s">
        <v>60</v>
      </c>
      <c r="C214" s="32">
        <v>1</v>
      </c>
      <c r="D214" s="2" t="s">
        <v>203</v>
      </c>
      <c r="E214" s="3">
        <v>1994000780</v>
      </c>
      <c r="F214" s="2" t="s">
        <v>207</v>
      </c>
      <c r="G214" s="4">
        <v>0</v>
      </c>
      <c r="H214" s="7">
        <v>0</v>
      </c>
      <c r="I214" s="28"/>
    </row>
    <row r="215" spans="1:9" s="6" customFormat="1" ht="15" customHeight="1" outlineLevel="3">
      <c r="A215" s="1">
        <v>2</v>
      </c>
      <c r="B215" s="2" t="s">
        <v>60</v>
      </c>
      <c r="C215" s="32">
        <v>1</v>
      </c>
      <c r="D215" s="2" t="s">
        <v>203</v>
      </c>
      <c r="E215" s="3">
        <v>1995002860</v>
      </c>
      <c r="F215" s="2" t="s">
        <v>208</v>
      </c>
      <c r="G215" s="4">
        <v>-540000</v>
      </c>
      <c r="H215" s="7">
        <v>-655000</v>
      </c>
      <c r="I215" s="28"/>
    </row>
    <row r="216" spans="1:9" s="6" customFormat="1" ht="15" customHeight="1" outlineLevel="3">
      <c r="A216" s="1">
        <v>2</v>
      </c>
      <c r="B216" s="2" t="s">
        <v>60</v>
      </c>
      <c r="C216" s="32">
        <v>1</v>
      </c>
      <c r="D216" s="2" t="s">
        <v>203</v>
      </c>
      <c r="E216" s="3">
        <v>1995002861</v>
      </c>
      <c r="F216" s="2" t="s">
        <v>209</v>
      </c>
      <c r="G216" s="4">
        <v>-140000</v>
      </c>
      <c r="H216" s="7">
        <v>-152000</v>
      </c>
      <c r="I216" s="28"/>
    </row>
    <row r="217" spans="1:9" s="6" customFormat="1" ht="15" customHeight="1" outlineLevel="3">
      <c r="A217" s="1">
        <v>2</v>
      </c>
      <c r="B217" s="2" t="s">
        <v>60</v>
      </c>
      <c r="C217" s="32">
        <v>1</v>
      </c>
      <c r="D217" s="2" t="s">
        <v>203</v>
      </c>
      <c r="E217" s="3">
        <v>1999000970</v>
      </c>
      <c r="F217" s="2" t="s">
        <v>210</v>
      </c>
      <c r="G217" s="4">
        <v>-30000</v>
      </c>
      <c r="H217" s="7">
        <v>-30000</v>
      </c>
      <c r="I217" s="28"/>
    </row>
    <row r="218" spans="1:9" s="6" customFormat="1" ht="15" customHeight="1" outlineLevel="3">
      <c r="A218" s="1">
        <v>2</v>
      </c>
      <c r="B218" s="2" t="s">
        <v>60</v>
      </c>
      <c r="C218" s="32">
        <v>1</v>
      </c>
      <c r="D218" s="2" t="s">
        <v>203</v>
      </c>
      <c r="E218" s="3">
        <v>1999000980</v>
      </c>
      <c r="F218" s="2" t="s">
        <v>211</v>
      </c>
      <c r="G218" s="4">
        <f>-217000+160000</f>
        <v>-57000</v>
      </c>
      <c r="H218" s="7">
        <v>-822000</v>
      </c>
      <c r="I218" s="28"/>
    </row>
    <row r="219" spans="1:9" s="6" customFormat="1" ht="15" customHeight="1" outlineLevel="2">
      <c r="A219" s="14"/>
      <c r="B219" s="39" t="s">
        <v>233</v>
      </c>
      <c r="C219" s="39"/>
      <c r="D219" s="39"/>
      <c r="E219" s="39"/>
      <c r="F219" s="39"/>
      <c r="G219" s="16">
        <f>SUBTOTAL(9,G211:G218)</f>
        <v>-2161000</v>
      </c>
      <c r="H219" s="15">
        <f>SUBTOTAL(9,H211:H218)</f>
        <v>-3030000</v>
      </c>
      <c r="I219" s="28"/>
    </row>
    <row r="220" spans="1:8" s="6" customFormat="1" ht="17.25" customHeight="1" outlineLevel="1">
      <c r="A220" s="14"/>
      <c r="B220" s="38" t="s">
        <v>60</v>
      </c>
      <c r="C220" s="36">
        <v>0</v>
      </c>
      <c r="D220" s="36"/>
      <c r="E220" s="36"/>
      <c r="F220" s="36"/>
      <c r="G220" s="16">
        <f>SUBTOTAL(9,G55:G218)</f>
        <v>-38824000</v>
      </c>
      <c r="H220" s="15">
        <f>SUBTOTAL(9,H55:H218)</f>
        <v>-36502000</v>
      </c>
    </row>
    <row r="221" spans="1:8" s="6" customFormat="1" ht="15">
      <c r="A221" s="14"/>
      <c r="B221" s="40" t="s">
        <v>238</v>
      </c>
      <c r="C221" s="40"/>
      <c r="D221" s="40"/>
      <c r="E221" s="40"/>
      <c r="F221" s="40"/>
      <c r="G221" s="16">
        <f>SUBTOTAL(9,G2:G218)</f>
        <v>0</v>
      </c>
      <c r="H221" s="15">
        <f>SUBTOTAL(9,H2:H218)</f>
        <v>0</v>
      </c>
    </row>
    <row r="228" ht="12.75"/>
    <row r="229" ht="12.75"/>
    <row r="230" ht="12.75"/>
    <row r="231" ht="12.75"/>
    <row r="261" ht="12.75"/>
    <row r="262" ht="12.75"/>
    <row r="263" ht="12.75"/>
    <row r="363" ht="12.75"/>
    <row r="364" ht="12.75"/>
    <row r="365" ht="12.75"/>
    <row r="366" ht="12.75"/>
    <row r="405" ht="12.75"/>
    <row r="406" ht="12.75"/>
    <row r="407" ht="12.75"/>
    <row r="408" ht="12.75"/>
  </sheetData>
  <sheetProtection/>
  <autoFilter ref="A1:I220"/>
  <mergeCells count="2">
    <mergeCell ref="B219:F219"/>
    <mergeCell ref="B221:F221"/>
  </mergeCells>
  <printOptions gridLines="1" horizontalCentered="1"/>
  <pageMargins left="0" right="0" top="2.1653543307086616" bottom="0.3937007874015748" header="0.31496062992125984" footer="0"/>
  <pageSetup fitToHeight="0" horizontalDpi="600" verticalDpi="600" orientation="portrait" paperSize="8" scale="150" r:id="rId3"/>
  <headerFooter>
    <oddHeader>&amp;L&amp;15&amp;D &amp;T&amp;C&amp;"Arial,מודגש"&amp;30 תקציב מועצה לפי פרקים-2019</oddHead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Gizbar</dc:creator>
  <cp:keywords/>
  <dc:description/>
  <cp:lastModifiedBy>Gizbar</cp:lastModifiedBy>
  <cp:lastPrinted>2019-02-07T16:00:58Z</cp:lastPrinted>
  <dcterms:created xsi:type="dcterms:W3CDTF">2018-10-03T09:34:47Z</dcterms:created>
  <dcterms:modified xsi:type="dcterms:W3CDTF">2019-04-01T13:55:19Z</dcterms:modified>
  <cp:category/>
  <cp:version/>
  <cp:contentType/>
  <cp:contentStatus/>
</cp:coreProperties>
</file>